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5" windowWidth="15525" windowHeight="11640" activeTab="0"/>
  </bookViews>
  <sheets>
    <sheet name="pevné sítě" sheetId="1" r:id="rId1"/>
    <sheet name="mobilní sítě" sheetId="2" r:id="rId2"/>
    <sheet name="mezinár. roaming" sheetId="3" r:id="rId3"/>
    <sheet name="vzorové destinace" sheetId="4" r:id="rId4"/>
    <sheet name="UPC_Tarifikace_Ceník" sheetId="5" r:id="rId5"/>
  </sheets>
  <definedNames>
    <definedName name="_xlnm.Print_Area" localSheetId="2">'mezinár. roaming'!$A$2:$AY$81</definedName>
    <definedName name="_xlnm.Print_Area" localSheetId="1">'mobilní sítě'!$A$2:$X$64</definedName>
    <definedName name="_xlnm.Print_Area" localSheetId="0">'pevné sítě'!$A$1:$AV$83</definedName>
  </definedNames>
  <calcPr fullCalcOnLoad="1"/>
</workbook>
</file>

<file path=xl/comments3.xml><?xml version="1.0" encoding="utf-8"?>
<comments xmlns="http://schemas.openxmlformats.org/spreadsheetml/2006/main">
  <authors>
    <author>Honza Maz?k</author>
  </authors>
  <commentList>
    <comment ref="E14" authorId="0">
      <text>
        <r>
          <rPr>
            <b/>
            <sz val="8"/>
            <rFont val="Tahoma"/>
            <family val="0"/>
          </rPr>
          <t>Telefónica O2 Czech Republic: Za předpokladu, že je uzavřena roamingová dohoda</t>
        </r>
        <r>
          <rPr>
            <sz val="8"/>
            <rFont val="Tahoma"/>
            <family val="0"/>
          </rPr>
          <t xml:space="preserve">
</t>
        </r>
      </text>
    </comment>
    <comment ref="E15" authorId="0">
      <text>
        <r>
          <rPr>
            <b/>
            <sz val="8"/>
            <rFont val="Tahoma"/>
            <family val="0"/>
          </rPr>
          <t>Telefónica O2 Czech Republic: Za předpokladu, že je uzavřena roamingová dohoda</t>
        </r>
        <r>
          <rPr>
            <sz val="8"/>
            <rFont val="Tahoma"/>
            <family val="0"/>
          </rPr>
          <t xml:space="preserve">
</t>
        </r>
      </text>
    </comment>
    <comment ref="E16" authorId="0">
      <text>
        <r>
          <rPr>
            <b/>
            <sz val="8"/>
            <rFont val="Tahoma"/>
            <family val="0"/>
          </rPr>
          <t>Telefónica O2 Czech Republic: Za předpokladu, že je uzavřena roamingová dohoda</t>
        </r>
        <r>
          <rPr>
            <sz val="8"/>
            <rFont val="Tahoma"/>
            <family val="0"/>
          </rPr>
          <t xml:space="preserve">
</t>
        </r>
      </text>
    </comment>
    <comment ref="E17" authorId="0">
      <text>
        <r>
          <rPr>
            <b/>
            <sz val="8"/>
            <rFont val="Tahoma"/>
            <family val="0"/>
          </rPr>
          <t>Telefónica O2 Czech Republic: Za předpokladu, že je uzavřena roamingová dohoda</t>
        </r>
        <r>
          <rPr>
            <sz val="8"/>
            <rFont val="Tahoma"/>
            <family val="0"/>
          </rPr>
          <t xml:space="preserve">
</t>
        </r>
      </text>
    </comment>
    <comment ref="E18" authorId="0">
      <text>
        <r>
          <rPr>
            <b/>
            <sz val="8"/>
            <rFont val="Tahoma"/>
            <family val="0"/>
          </rPr>
          <t>Telefónica O2 Czech Republic: Za předpokladu, že je uzavřena roamingová dohoda</t>
        </r>
        <r>
          <rPr>
            <sz val="8"/>
            <rFont val="Tahoma"/>
            <family val="0"/>
          </rPr>
          <t xml:space="preserve">
</t>
        </r>
      </text>
    </comment>
    <comment ref="E19" authorId="0">
      <text>
        <r>
          <rPr>
            <b/>
            <sz val="8"/>
            <rFont val="Tahoma"/>
            <family val="0"/>
          </rPr>
          <t>Telefónica O2 Czech Republic: Za předpokladu, že je uzavřena roamingová dohoda</t>
        </r>
        <r>
          <rPr>
            <sz val="8"/>
            <rFont val="Tahoma"/>
            <family val="0"/>
          </rPr>
          <t xml:space="preserve">
</t>
        </r>
      </text>
    </comment>
    <comment ref="E20" authorId="0">
      <text>
        <r>
          <rPr>
            <b/>
            <sz val="8"/>
            <rFont val="Tahoma"/>
            <family val="0"/>
          </rPr>
          <t>Telefónica O2 Czech Republic: Za předpokladu, že je uzavřena roamingová dohoda</t>
        </r>
        <r>
          <rPr>
            <sz val="8"/>
            <rFont val="Tahoma"/>
            <family val="0"/>
          </rPr>
          <t xml:space="preserve">
</t>
        </r>
      </text>
    </comment>
    <comment ref="E21" authorId="0">
      <text>
        <r>
          <rPr>
            <b/>
            <sz val="8"/>
            <rFont val="Tahoma"/>
            <family val="0"/>
          </rPr>
          <t>Telefónica O2 Czech Republic: Za předpokladu, že je uzavřena roamingová dohoda</t>
        </r>
        <r>
          <rPr>
            <sz val="8"/>
            <rFont val="Tahoma"/>
            <family val="0"/>
          </rPr>
          <t xml:space="preserve">
</t>
        </r>
      </text>
    </comment>
    <comment ref="E22" authorId="0">
      <text>
        <r>
          <rPr>
            <b/>
            <sz val="8"/>
            <rFont val="Tahoma"/>
            <family val="0"/>
          </rPr>
          <t>Telefónica O2 Czech Republic: Za předpokladu, že je uzavřena roamingová dohoda</t>
        </r>
        <r>
          <rPr>
            <sz val="8"/>
            <rFont val="Tahoma"/>
            <family val="0"/>
          </rPr>
          <t xml:space="preserve">
</t>
        </r>
      </text>
    </comment>
    <comment ref="E23" authorId="0">
      <text>
        <r>
          <rPr>
            <b/>
            <sz val="8"/>
            <rFont val="Tahoma"/>
            <family val="0"/>
          </rPr>
          <t>Telefónica O2 Czech Republic: Za předpokladu, že je uzavřena roamingová dohoda</t>
        </r>
        <r>
          <rPr>
            <sz val="8"/>
            <rFont val="Tahoma"/>
            <family val="0"/>
          </rPr>
          <t xml:space="preserve">
</t>
        </r>
      </text>
    </comment>
    <comment ref="E24" authorId="0">
      <text>
        <r>
          <rPr>
            <b/>
            <sz val="8"/>
            <rFont val="Tahoma"/>
            <family val="0"/>
          </rPr>
          <t>Telefónica O2 Czech Republic: Za předpokladu, že je uzavřena roamingová dohoda</t>
        </r>
        <r>
          <rPr>
            <sz val="8"/>
            <rFont val="Tahoma"/>
            <family val="0"/>
          </rPr>
          <t xml:space="preserve">
</t>
        </r>
      </text>
    </comment>
    <comment ref="E25" authorId="0">
      <text>
        <r>
          <rPr>
            <b/>
            <sz val="8"/>
            <rFont val="Tahoma"/>
            <family val="0"/>
          </rPr>
          <t>Telefónica O2 Czech Republic: Za předpokladu, že je uzavřena roamingová dohoda</t>
        </r>
        <r>
          <rPr>
            <sz val="8"/>
            <rFont val="Tahoma"/>
            <family val="0"/>
          </rPr>
          <t xml:space="preserve">
</t>
        </r>
      </text>
    </comment>
    <comment ref="E26" authorId="0">
      <text>
        <r>
          <rPr>
            <b/>
            <sz val="8"/>
            <rFont val="Tahoma"/>
            <family val="0"/>
          </rPr>
          <t>Telefónica O2 Czech Republic: Za předpokladu, že je uzavřena roamingová dohoda</t>
        </r>
        <r>
          <rPr>
            <sz val="8"/>
            <rFont val="Tahoma"/>
            <family val="0"/>
          </rPr>
          <t xml:space="preserve">
</t>
        </r>
      </text>
    </comment>
    <comment ref="E27" authorId="0">
      <text>
        <r>
          <rPr>
            <b/>
            <sz val="8"/>
            <rFont val="Tahoma"/>
            <family val="0"/>
          </rPr>
          <t>Telefónica O2 Czech Republic: Za předpokladu, že je uzavřena roamingová dohoda</t>
        </r>
        <r>
          <rPr>
            <sz val="8"/>
            <rFont val="Tahoma"/>
            <family val="0"/>
          </rPr>
          <t xml:space="preserve">
</t>
        </r>
      </text>
    </comment>
    <comment ref="E28" authorId="0">
      <text>
        <r>
          <rPr>
            <b/>
            <sz val="8"/>
            <rFont val="Tahoma"/>
            <family val="0"/>
          </rPr>
          <t>Telefónica O2 Czech Republic: Za předpokladu, že je uzavřena roamingová dohoda</t>
        </r>
        <r>
          <rPr>
            <sz val="8"/>
            <rFont val="Tahoma"/>
            <family val="0"/>
          </rPr>
          <t xml:space="preserve">
</t>
        </r>
      </text>
    </comment>
    <comment ref="E29" authorId="0">
      <text>
        <r>
          <rPr>
            <b/>
            <sz val="8"/>
            <rFont val="Tahoma"/>
            <family val="0"/>
          </rPr>
          <t>Telefónica O2 Czech Republic: Za předpokladu, že je uzavřena roamingová dohoda</t>
        </r>
        <r>
          <rPr>
            <sz val="8"/>
            <rFont val="Tahoma"/>
            <family val="0"/>
          </rPr>
          <t xml:space="preserve">
</t>
        </r>
      </text>
    </comment>
    <comment ref="E30" authorId="0">
      <text>
        <r>
          <rPr>
            <b/>
            <sz val="8"/>
            <rFont val="Tahoma"/>
            <family val="0"/>
          </rPr>
          <t>Telefónica O2 Czech Republic: Za předpokladu, že je uzavřena roamingová dohoda</t>
        </r>
        <r>
          <rPr>
            <sz val="8"/>
            <rFont val="Tahoma"/>
            <family val="0"/>
          </rPr>
          <t xml:space="preserve">
</t>
        </r>
      </text>
    </comment>
    <comment ref="E31" authorId="0">
      <text>
        <r>
          <rPr>
            <b/>
            <sz val="8"/>
            <rFont val="Tahoma"/>
            <family val="0"/>
          </rPr>
          <t>Telefónica O2 Czech Republic: Za předpokladu, že je uzavřena roamingová dohoda</t>
        </r>
        <r>
          <rPr>
            <sz val="8"/>
            <rFont val="Tahoma"/>
            <family val="0"/>
          </rPr>
          <t xml:space="preserve">
</t>
        </r>
      </text>
    </comment>
    <comment ref="E32" authorId="0">
      <text>
        <r>
          <rPr>
            <b/>
            <sz val="8"/>
            <rFont val="Tahoma"/>
            <family val="0"/>
          </rPr>
          <t>Telefónica O2 Czech Republic: Za předpokladu, že je uzavřena roamingová dohoda</t>
        </r>
        <r>
          <rPr>
            <sz val="8"/>
            <rFont val="Tahoma"/>
            <family val="0"/>
          </rPr>
          <t xml:space="preserve">
</t>
        </r>
      </text>
    </comment>
    <comment ref="E33" authorId="0">
      <text>
        <r>
          <rPr>
            <b/>
            <sz val="8"/>
            <rFont val="Tahoma"/>
            <family val="0"/>
          </rPr>
          <t>Telefónica O2 Czech Republic: Za předpokladu, že je uzavřena roamingová dohoda</t>
        </r>
        <r>
          <rPr>
            <sz val="8"/>
            <rFont val="Tahoma"/>
            <family val="0"/>
          </rPr>
          <t xml:space="preserve">
</t>
        </r>
      </text>
    </comment>
    <comment ref="E34" authorId="0">
      <text>
        <r>
          <rPr>
            <b/>
            <sz val="8"/>
            <rFont val="Tahoma"/>
            <family val="0"/>
          </rPr>
          <t>Telefónica O2 Czech Republic: Za předpokladu, že je uzavřena roamingová dohoda</t>
        </r>
        <r>
          <rPr>
            <sz val="8"/>
            <rFont val="Tahoma"/>
            <family val="0"/>
          </rPr>
          <t xml:space="preserve">
</t>
        </r>
      </text>
    </comment>
    <comment ref="E35" authorId="0">
      <text>
        <r>
          <rPr>
            <b/>
            <sz val="8"/>
            <rFont val="Tahoma"/>
            <family val="0"/>
          </rPr>
          <t>Telefónica O2 Czech Republic: Za předpokladu, že je uzavřena roamingová dohoda</t>
        </r>
        <r>
          <rPr>
            <sz val="8"/>
            <rFont val="Tahoma"/>
            <family val="0"/>
          </rPr>
          <t xml:space="preserve">
</t>
        </r>
      </text>
    </comment>
    <comment ref="E36" authorId="0">
      <text>
        <r>
          <rPr>
            <b/>
            <sz val="8"/>
            <rFont val="Tahoma"/>
            <family val="0"/>
          </rPr>
          <t>Telefónica O2 Czech Republic: Za předpokladu, že je uzavřena roamingová dohoda</t>
        </r>
        <r>
          <rPr>
            <sz val="8"/>
            <rFont val="Tahoma"/>
            <family val="0"/>
          </rPr>
          <t xml:space="preserve">
</t>
        </r>
      </text>
    </comment>
    <comment ref="E37" authorId="0">
      <text>
        <r>
          <rPr>
            <b/>
            <sz val="8"/>
            <rFont val="Tahoma"/>
            <family val="0"/>
          </rPr>
          <t>Telefónica O2 Czech Republic: Za předpokladu, že je uzavřena roamingová dohoda</t>
        </r>
        <r>
          <rPr>
            <sz val="8"/>
            <rFont val="Tahoma"/>
            <family val="0"/>
          </rPr>
          <t xml:space="preserve">
</t>
        </r>
      </text>
    </comment>
    <comment ref="E38" authorId="0">
      <text>
        <r>
          <rPr>
            <b/>
            <sz val="8"/>
            <rFont val="Tahoma"/>
            <family val="0"/>
          </rPr>
          <t>Telefónica O2 Czech Republic: Za předpokladu, že je uzavřena roamingová dohoda</t>
        </r>
        <r>
          <rPr>
            <sz val="8"/>
            <rFont val="Tahoma"/>
            <family val="0"/>
          </rPr>
          <t xml:space="preserve">
</t>
        </r>
      </text>
    </comment>
    <comment ref="E39" authorId="0">
      <text>
        <r>
          <rPr>
            <b/>
            <sz val="8"/>
            <rFont val="Tahoma"/>
            <family val="0"/>
          </rPr>
          <t>Telefónica O2 Czech Republic: Za předpokladu, že je uzavřena roamingová dohoda</t>
        </r>
        <r>
          <rPr>
            <sz val="8"/>
            <rFont val="Tahoma"/>
            <family val="0"/>
          </rPr>
          <t xml:space="preserve">
</t>
        </r>
      </text>
    </comment>
    <comment ref="E40" authorId="0">
      <text>
        <r>
          <rPr>
            <b/>
            <sz val="8"/>
            <rFont val="Tahoma"/>
            <family val="0"/>
          </rPr>
          <t>Telefónica O2 Czech Republic: Za předpokladu, že je uzavřena roamingová dohoda</t>
        </r>
        <r>
          <rPr>
            <sz val="8"/>
            <rFont val="Tahoma"/>
            <family val="0"/>
          </rPr>
          <t xml:space="preserve">
</t>
        </r>
      </text>
    </comment>
    <comment ref="E41" authorId="0">
      <text>
        <r>
          <rPr>
            <b/>
            <sz val="8"/>
            <rFont val="Tahoma"/>
            <family val="0"/>
          </rPr>
          <t>Telefónica O2 Czech Republic: Za předpokladu, že je uzavřena roamingová dohoda</t>
        </r>
        <r>
          <rPr>
            <sz val="8"/>
            <rFont val="Tahoma"/>
            <family val="0"/>
          </rPr>
          <t xml:space="preserve">
</t>
        </r>
      </text>
    </comment>
    <comment ref="E42" authorId="0">
      <text>
        <r>
          <rPr>
            <b/>
            <sz val="8"/>
            <rFont val="Tahoma"/>
            <family val="0"/>
          </rPr>
          <t>Telefónica O2 Czech Republic: Za předpokladu, že je uzavřena roamingová dohoda</t>
        </r>
        <r>
          <rPr>
            <sz val="8"/>
            <rFont val="Tahoma"/>
            <family val="0"/>
          </rPr>
          <t xml:space="preserve">
</t>
        </r>
      </text>
    </comment>
    <comment ref="E43" authorId="0">
      <text>
        <r>
          <rPr>
            <b/>
            <sz val="8"/>
            <rFont val="Tahoma"/>
            <family val="0"/>
          </rPr>
          <t>Telefónica O2 Czech Republic: Za předpokladu, že je uzavřena roamingová dohoda</t>
        </r>
        <r>
          <rPr>
            <sz val="8"/>
            <rFont val="Tahoma"/>
            <family val="0"/>
          </rPr>
          <t xml:space="preserve">
</t>
        </r>
      </text>
    </comment>
    <comment ref="E44" authorId="0">
      <text>
        <r>
          <rPr>
            <b/>
            <sz val="8"/>
            <rFont val="Tahoma"/>
            <family val="0"/>
          </rPr>
          <t>Telefónica O2 Czech Republic: Za předpokladu, že je uzavřena roamingová dohoda</t>
        </r>
        <r>
          <rPr>
            <sz val="8"/>
            <rFont val="Tahoma"/>
            <family val="0"/>
          </rPr>
          <t xml:space="preserve">
</t>
        </r>
      </text>
    </comment>
    <comment ref="E45" authorId="0">
      <text>
        <r>
          <rPr>
            <b/>
            <sz val="8"/>
            <rFont val="Tahoma"/>
            <family val="0"/>
          </rPr>
          <t>Telefónica O2 Czech Republic: Za předpokladu, že je uzavřena roamingová dohoda</t>
        </r>
        <r>
          <rPr>
            <sz val="8"/>
            <rFont val="Tahoma"/>
            <family val="0"/>
          </rPr>
          <t xml:space="preserve">
</t>
        </r>
      </text>
    </comment>
    <comment ref="E46" authorId="0">
      <text>
        <r>
          <rPr>
            <b/>
            <sz val="8"/>
            <rFont val="Tahoma"/>
            <family val="0"/>
          </rPr>
          <t>Telefónica O2 Czech Republic: Za předpokladu, že je uzavřena roamingová dohoda</t>
        </r>
        <r>
          <rPr>
            <sz val="8"/>
            <rFont val="Tahoma"/>
            <family val="0"/>
          </rPr>
          <t xml:space="preserve">
</t>
        </r>
      </text>
    </comment>
    <comment ref="E47" authorId="0">
      <text>
        <r>
          <rPr>
            <b/>
            <sz val="8"/>
            <rFont val="Tahoma"/>
            <family val="0"/>
          </rPr>
          <t>Telefónica O2 Czech Republic: Za předpokladu, že je uzavřena roamingová dohoda</t>
        </r>
        <r>
          <rPr>
            <sz val="8"/>
            <rFont val="Tahoma"/>
            <family val="0"/>
          </rPr>
          <t xml:space="preserve">
</t>
        </r>
      </text>
    </comment>
    <comment ref="E48" authorId="0">
      <text>
        <r>
          <rPr>
            <b/>
            <sz val="8"/>
            <rFont val="Tahoma"/>
            <family val="0"/>
          </rPr>
          <t>Telefónica O2 Czech Republic: Za předpokladu, že je uzavřena roamingová dohoda</t>
        </r>
        <r>
          <rPr>
            <sz val="8"/>
            <rFont val="Tahoma"/>
            <family val="0"/>
          </rPr>
          <t xml:space="preserve">
</t>
        </r>
      </text>
    </comment>
    <comment ref="E49" authorId="0">
      <text>
        <r>
          <rPr>
            <b/>
            <sz val="8"/>
            <rFont val="Tahoma"/>
            <family val="0"/>
          </rPr>
          <t>Telefónica O2 Czech Republic: Za předpokladu, že je uzavřena roamingová dohoda</t>
        </r>
        <r>
          <rPr>
            <sz val="8"/>
            <rFont val="Tahoma"/>
            <family val="0"/>
          </rPr>
          <t xml:space="preserve">
</t>
        </r>
      </text>
    </comment>
    <comment ref="E50" authorId="0">
      <text>
        <r>
          <rPr>
            <b/>
            <sz val="8"/>
            <rFont val="Tahoma"/>
            <family val="0"/>
          </rPr>
          <t>Telefónica O2 Czech Republic: Za předpokladu, že je uzavřena roamingová dohoda</t>
        </r>
        <r>
          <rPr>
            <sz val="8"/>
            <rFont val="Tahoma"/>
            <family val="0"/>
          </rPr>
          <t xml:space="preserve">
</t>
        </r>
      </text>
    </comment>
    <comment ref="E51" authorId="0">
      <text>
        <r>
          <rPr>
            <b/>
            <sz val="8"/>
            <rFont val="Tahoma"/>
            <family val="0"/>
          </rPr>
          <t>Telefónica O2 Czech Republic: Za předpokladu, že je uzavřena roamingová dohoda</t>
        </r>
        <r>
          <rPr>
            <sz val="8"/>
            <rFont val="Tahoma"/>
            <family val="0"/>
          </rPr>
          <t xml:space="preserve">
</t>
        </r>
      </text>
    </comment>
    <comment ref="E52" authorId="0">
      <text>
        <r>
          <rPr>
            <b/>
            <sz val="8"/>
            <rFont val="Tahoma"/>
            <family val="0"/>
          </rPr>
          <t>Telefónica O2 Czech Republic: Za předpokladu, že je uzavřena roamingová dohoda</t>
        </r>
        <r>
          <rPr>
            <sz val="8"/>
            <rFont val="Tahoma"/>
            <family val="0"/>
          </rPr>
          <t xml:space="preserve">
</t>
        </r>
      </text>
    </comment>
    <comment ref="E53" authorId="0">
      <text>
        <r>
          <rPr>
            <b/>
            <sz val="8"/>
            <rFont val="Tahoma"/>
            <family val="0"/>
          </rPr>
          <t>Telefónica O2 Czech Republic: Za předpokladu, že je uzavřena roamingová dohoda</t>
        </r>
        <r>
          <rPr>
            <sz val="8"/>
            <rFont val="Tahoma"/>
            <family val="0"/>
          </rPr>
          <t xml:space="preserve">
</t>
        </r>
      </text>
    </comment>
    <comment ref="E54" authorId="0">
      <text>
        <r>
          <rPr>
            <b/>
            <sz val="8"/>
            <rFont val="Tahoma"/>
            <family val="0"/>
          </rPr>
          <t>Telefónica O2 Czech Republic: Za předpokladu, že je uzavřena roamingová dohoda</t>
        </r>
        <r>
          <rPr>
            <sz val="8"/>
            <rFont val="Tahoma"/>
            <family val="0"/>
          </rPr>
          <t xml:space="preserve">
</t>
        </r>
      </text>
    </comment>
    <comment ref="E55" authorId="0">
      <text>
        <r>
          <rPr>
            <b/>
            <sz val="8"/>
            <rFont val="Tahoma"/>
            <family val="0"/>
          </rPr>
          <t>Telefónica O2 Czech Republic: Za předpokladu, že je uzavřena roamingová dohoda</t>
        </r>
        <r>
          <rPr>
            <sz val="8"/>
            <rFont val="Tahoma"/>
            <family val="0"/>
          </rPr>
          <t xml:space="preserve">
</t>
        </r>
      </text>
    </comment>
    <comment ref="E56" authorId="0">
      <text>
        <r>
          <rPr>
            <b/>
            <sz val="8"/>
            <rFont val="Tahoma"/>
            <family val="0"/>
          </rPr>
          <t>Telefónica O2 Czech Republic: Za předpokladu, že je uzavřena roamingová dohoda</t>
        </r>
        <r>
          <rPr>
            <sz val="8"/>
            <rFont val="Tahoma"/>
            <family val="0"/>
          </rPr>
          <t xml:space="preserve">
</t>
        </r>
      </text>
    </comment>
    <comment ref="E57" authorId="0">
      <text>
        <r>
          <rPr>
            <b/>
            <sz val="8"/>
            <rFont val="Tahoma"/>
            <family val="0"/>
          </rPr>
          <t>Telefónica O2 Czech Republic: Za předpokladu, že je uzavřena roamingová dohoda</t>
        </r>
        <r>
          <rPr>
            <sz val="8"/>
            <rFont val="Tahoma"/>
            <family val="0"/>
          </rPr>
          <t xml:space="preserve">
</t>
        </r>
      </text>
    </comment>
    <comment ref="E58" authorId="0">
      <text>
        <r>
          <rPr>
            <b/>
            <sz val="8"/>
            <rFont val="Tahoma"/>
            <family val="0"/>
          </rPr>
          <t>Telefónica O2 Czech Republic: Za předpokladu, že je uzavřena roamingová dohoda</t>
        </r>
        <r>
          <rPr>
            <sz val="8"/>
            <rFont val="Tahoma"/>
            <family val="0"/>
          </rPr>
          <t xml:space="preserve">
</t>
        </r>
      </text>
    </comment>
    <comment ref="E59" authorId="0">
      <text>
        <r>
          <rPr>
            <b/>
            <sz val="8"/>
            <rFont val="Tahoma"/>
            <family val="0"/>
          </rPr>
          <t>Telefónica O2 Czech Republic: Za předpokladu, že je uzavřena roamingová dohoda</t>
        </r>
        <r>
          <rPr>
            <sz val="8"/>
            <rFont val="Tahoma"/>
            <family val="0"/>
          </rPr>
          <t xml:space="preserve">
</t>
        </r>
      </text>
    </comment>
    <comment ref="E60" authorId="0">
      <text>
        <r>
          <rPr>
            <b/>
            <sz val="8"/>
            <rFont val="Tahoma"/>
            <family val="0"/>
          </rPr>
          <t>Telefónica O2 Czech Republic: Za předpokladu, že je uzavřena roamingová dohoda</t>
        </r>
        <r>
          <rPr>
            <sz val="8"/>
            <rFont val="Tahoma"/>
            <family val="0"/>
          </rPr>
          <t xml:space="preserve">
</t>
        </r>
      </text>
    </comment>
    <comment ref="E61" authorId="0">
      <text>
        <r>
          <rPr>
            <b/>
            <sz val="8"/>
            <rFont val="Tahoma"/>
            <family val="0"/>
          </rPr>
          <t>Telefónica O2 Czech Republic: Za předpokladu, že je uzavřena roamingová dohoda</t>
        </r>
        <r>
          <rPr>
            <sz val="8"/>
            <rFont val="Tahoma"/>
            <family val="0"/>
          </rPr>
          <t xml:space="preserve">
</t>
        </r>
      </text>
    </comment>
    <comment ref="E62" authorId="0">
      <text>
        <r>
          <rPr>
            <b/>
            <sz val="8"/>
            <rFont val="Tahoma"/>
            <family val="0"/>
          </rPr>
          <t>Telefónica O2 Czech Republic: Za předpokladu, že je uzavřena roamingová dohoda</t>
        </r>
        <r>
          <rPr>
            <sz val="8"/>
            <rFont val="Tahoma"/>
            <family val="0"/>
          </rPr>
          <t xml:space="preserve">
</t>
        </r>
      </text>
    </comment>
    <comment ref="E63" authorId="0">
      <text>
        <r>
          <rPr>
            <b/>
            <sz val="8"/>
            <rFont val="Tahoma"/>
            <family val="0"/>
          </rPr>
          <t>Telefónica O2 Czech Republic: Za předpokladu, že je uzavřena roamingová dohoda</t>
        </r>
        <r>
          <rPr>
            <sz val="8"/>
            <rFont val="Tahoma"/>
            <family val="0"/>
          </rPr>
          <t xml:space="preserve">
</t>
        </r>
      </text>
    </comment>
    <comment ref="E64" authorId="0">
      <text>
        <r>
          <rPr>
            <b/>
            <sz val="8"/>
            <rFont val="Tahoma"/>
            <family val="0"/>
          </rPr>
          <t>Telefónica O2 Czech Republic: Za předpokladu, že je uzavřena roamingová dohoda</t>
        </r>
        <r>
          <rPr>
            <sz val="8"/>
            <rFont val="Tahoma"/>
            <family val="0"/>
          </rPr>
          <t xml:space="preserve">
</t>
        </r>
      </text>
    </comment>
    <comment ref="E65" authorId="0">
      <text>
        <r>
          <rPr>
            <b/>
            <sz val="8"/>
            <rFont val="Tahoma"/>
            <family val="0"/>
          </rPr>
          <t>Telefónica O2 Czech Republic: Za předpokladu, že je uzavřena roamingová dohoda</t>
        </r>
        <r>
          <rPr>
            <sz val="8"/>
            <rFont val="Tahoma"/>
            <family val="0"/>
          </rPr>
          <t xml:space="preserve">
</t>
        </r>
      </text>
    </comment>
    <comment ref="E66" authorId="0">
      <text>
        <r>
          <rPr>
            <b/>
            <sz val="8"/>
            <rFont val="Tahoma"/>
            <family val="0"/>
          </rPr>
          <t>Telefónica O2 Czech Republic: Za předpokladu, že je uzavřena roamingová dohoda</t>
        </r>
        <r>
          <rPr>
            <sz val="8"/>
            <rFont val="Tahoma"/>
            <family val="0"/>
          </rPr>
          <t xml:space="preserve">
</t>
        </r>
      </text>
    </comment>
    <comment ref="E67" authorId="0">
      <text>
        <r>
          <rPr>
            <b/>
            <sz val="8"/>
            <rFont val="Tahoma"/>
            <family val="0"/>
          </rPr>
          <t>Telefónica O2 Czech Republic: Za předpokladu, že je uzavřena roamingová dohoda</t>
        </r>
        <r>
          <rPr>
            <sz val="8"/>
            <rFont val="Tahoma"/>
            <family val="0"/>
          </rPr>
          <t xml:space="preserve">
</t>
        </r>
      </text>
    </comment>
    <comment ref="E68" authorId="0">
      <text>
        <r>
          <rPr>
            <b/>
            <sz val="8"/>
            <rFont val="Tahoma"/>
            <family val="0"/>
          </rPr>
          <t>Telefónica O2 Czech Republic: Za předpokladu, že je uzavřena roamingová dohoda</t>
        </r>
        <r>
          <rPr>
            <sz val="8"/>
            <rFont val="Tahoma"/>
            <family val="0"/>
          </rPr>
          <t xml:space="preserve">
</t>
        </r>
      </text>
    </comment>
    <comment ref="E69" authorId="0">
      <text>
        <r>
          <rPr>
            <b/>
            <sz val="8"/>
            <rFont val="Tahoma"/>
            <family val="0"/>
          </rPr>
          <t>Telefónica O2 Czech Republic: Za předpokladu, že je uzavřena roamingová dohoda</t>
        </r>
        <r>
          <rPr>
            <sz val="8"/>
            <rFont val="Tahoma"/>
            <family val="0"/>
          </rPr>
          <t xml:space="preserve">
</t>
        </r>
      </text>
    </comment>
    <comment ref="E70" authorId="0">
      <text>
        <r>
          <rPr>
            <b/>
            <sz val="8"/>
            <rFont val="Tahoma"/>
            <family val="0"/>
          </rPr>
          <t>Telefónica O2 Czech Republic: Za předpokladu, že je uzavřena roamingová dohoda</t>
        </r>
        <r>
          <rPr>
            <sz val="8"/>
            <rFont val="Tahoma"/>
            <family val="0"/>
          </rPr>
          <t xml:space="preserve">
</t>
        </r>
      </text>
    </comment>
    <comment ref="E71" authorId="0">
      <text>
        <r>
          <rPr>
            <b/>
            <sz val="8"/>
            <rFont val="Tahoma"/>
            <family val="0"/>
          </rPr>
          <t>Telefónica O2 Czech Republic: Za předpokladu, že je uzavřena roamingová dohoda</t>
        </r>
        <r>
          <rPr>
            <sz val="8"/>
            <rFont val="Tahoma"/>
            <family val="0"/>
          </rPr>
          <t xml:space="preserve">
</t>
        </r>
      </text>
    </comment>
    <comment ref="E72" authorId="0">
      <text>
        <r>
          <rPr>
            <b/>
            <sz val="8"/>
            <rFont val="Tahoma"/>
            <family val="0"/>
          </rPr>
          <t>Telefónica O2 Czech Republic: Za předpokladu, že je uzavřena roamingová dohoda</t>
        </r>
        <r>
          <rPr>
            <sz val="8"/>
            <rFont val="Tahoma"/>
            <family val="0"/>
          </rPr>
          <t xml:space="preserve">
</t>
        </r>
      </text>
    </comment>
    <comment ref="E73" authorId="0">
      <text>
        <r>
          <rPr>
            <b/>
            <sz val="8"/>
            <rFont val="Tahoma"/>
            <family val="0"/>
          </rPr>
          <t>Telefónica O2 Czech Republic: Za předpokladu, že je uzavřena roamingová dohoda</t>
        </r>
        <r>
          <rPr>
            <sz val="8"/>
            <rFont val="Tahoma"/>
            <family val="0"/>
          </rPr>
          <t xml:space="preserve">
</t>
        </r>
      </text>
    </comment>
    <comment ref="E74" authorId="0">
      <text>
        <r>
          <rPr>
            <b/>
            <sz val="8"/>
            <rFont val="Tahoma"/>
            <family val="0"/>
          </rPr>
          <t>Telefónica O2 Czech Republic: Za předpokladu, že je uzavřena roamingová dohoda</t>
        </r>
        <r>
          <rPr>
            <sz val="8"/>
            <rFont val="Tahoma"/>
            <family val="0"/>
          </rPr>
          <t xml:space="preserve">
</t>
        </r>
      </text>
    </comment>
    <comment ref="E75" authorId="0">
      <text>
        <r>
          <rPr>
            <b/>
            <sz val="8"/>
            <rFont val="Tahoma"/>
            <family val="0"/>
          </rPr>
          <t>Telefónica O2 Czech Republic: Za předpokladu, že je uzavřena roamingová dohoda</t>
        </r>
        <r>
          <rPr>
            <sz val="8"/>
            <rFont val="Tahoma"/>
            <family val="0"/>
          </rPr>
          <t xml:space="preserve">
</t>
        </r>
      </text>
    </comment>
    <comment ref="E76" authorId="0">
      <text>
        <r>
          <rPr>
            <b/>
            <sz val="8"/>
            <rFont val="Tahoma"/>
            <family val="0"/>
          </rPr>
          <t>Telefónica O2 Czech Republic: Za předpokladu, že je uzavřena roamingová dohoda</t>
        </r>
        <r>
          <rPr>
            <sz val="8"/>
            <rFont val="Tahoma"/>
            <family val="0"/>
          </rPr>
          <t xml:space="preserve">
</t>
        </r>
      </text>
    </comment>
    <comment ref="E77" authorId="0">
      <text>
        <r>
          <rPr>
            <b/>
            <sz val="8"/>
            <rFont val="Tahoma"/>
            <family val="0"/>
          </rPr>
          <t>Telefónica O2 Czech Republic: Za předpokladu, že je uzavřena roamingová dohoda</t>
        </r>
        <r>
          <rPr>
            <sz val="8"/>
            <rFont val="Tahoma"/>
            <family val="0"/>
          </rPr>
          <t xml:space="preserve">
</t>
        </r>
      </text>
    </comment>
  </commentList>
</comments>
</file>

<file path=xl/sharedStrings.xml><?xml version="1.0" encoding="utf-8"?>
<sst xmlns="http://schemas.openxmlformats.org/spreadsheetml/2006/main" count="2570" uniqueCount="679">
  <si>
    <t>Nezbytnou součástí služby je připojení k internetu prostřednictvím ADSL (Bluetone Premium ADSL) a to prostřdnictvím LLU-PPV</t>
  </si>
  <si>
    <t>I. Veřejně dostupné služby v pevných sítích elektronických komunikací</t>
  </si>
  <si>
    <t>Označení podnikatele:</t>
  </si>
  <si>
    <t>Označení cenového plánu</t>
  </si>
  <si>
    <t>Plán určen pro stanice podnikové/ bytové/ bez rozlišení</t>
  </si>
  <si>
    <t>Pořadové číslo</t>
  </si>
  <si>
    <t>Druh služby</t>
  </si>
  <si>
    <t xml:space="preserve">Měrná jednotka </t>
  </si>
  <si>
    <t>Cena včetně DPH [Kč]</t>
  </si>
  <si>
    <t>1 zřízení</t>
  </si>
  <si>
    <t>1 měsíc</t>
  </si>
  <si>
    <r>
      <t>Volné minuty - počet</t>
    </r>
    <r>
      <rPr>
        <sz val="9"/>
        <rFont val="Arial"/>
        <family val="2"/>
      </rPr>
      <t xml:space="preserve">      </t>
    </r>
    <r>
      <rPr>
        <b/>
        <sz val="9"/>
        <rFont val="Arial"/>
        <family val="2"/>
      </rPr>
      <t>I)</t>
    </r>
  </si>
  <si>
    <t>počet minut</t>
  </si>
  <si>
    <t>Místní volání – ukončené ve vlastní síti</t>
  </si>
  <si>
    <t>- silný provoz</t>
  </si>
  <si>
    <t>3 minuty</t>
  </si>
  <si>
    <t>4.2</t>
  </si>
  <si>
    <t>- slabý provoz</t>
  </si>
  <si>
    <t>4.3</t>
  </si>
  <si>
    <t>- noc</t>
  </si>
  <si>
    <t>4.4</t>
  </si>
  <si>
    <t>- víkend</t>
  </si>
  <si>
    <t>5</t>
  </si>
  <si>
    <t>Místní volání – ukončené v ostatních pevných sítích</t>
  </si>
  <si>
    <t>5.1</t>
  </si>
  <si>
    <t>5.2</t>
  </si>
  <si>
    <t>5.3</t>
  </si>
  <si>
    <t>5.4</t>
  </si>
  <si>
    <t>6</t>
  </si>
  <si>
    <t>Dálkové volání – ukončené ve vlastní síti</t>
  </si>
  <si>
    <t>6.1</t>
  </si>
  <si>
    <t>6.2</t>
  </si>
  <si>
    <t>6.3</t>
  </si>
  <si>
    <t>6.4</t>
  </si>
  <si>
    <t>7</t>
  </si>
  <si>
    <t>7.1</t>
  </si>
  <si>
    <t>7.2</t>
  </si>
  <si>
    <t>7.3</t>
  </si>
  <si>
    <t>7.4</t>
  </si>
  <si>
    <t>8</t>
  </si>
  <si>
    <t>Volání ukončené v mobilních sítích</t>
  </si>
  <si>
    <t>8.1</t>
  </si>
  <si>
    <t>8.2</t>
  </si>
  <si>
    <t>8.3</t>
  </si>
  <si>
    <t>8.4</t>
  </si>
  <si>
    <t>9</t>
  </si>
  <si>
    <t>Mezinárodní volání</t>
  </si>
  <si>
    <t>9.1</t>
  </si>
  <si>
    <t>Německo</t>
  </si>
  <si>
    <t>9.2</t>
  </si>
  <si>
    <t>Slovensko</t>
  </si>
  <si>
    <t>9.3</t>
  </si>
  <si>
    <t>Velká Británie</t>
  </si>
  <si>
    <t>9.4</t>
  </si>
  <si>
    <t>Rakousko</t>
  </si>
  <si>
    <t>9.5</t>
  </si>
  <si>
    <t>Spojené státy americké</t>
  </si>
  <si>
    <t>9.6</t>
  </si>
  <si>
    <t>Polsko</t>
  </si>
  <si>
    <t>9.7</t>
  </si>
  <si>
    <t>Ukrajina</t>
  </si>
  <si>
    <t>9.8</t>
  </si>
  <si>
    <t>Francie</t>
  </si>
  <si>
    <t>9.9</t>
  </si>
  <si>
    <t>Itálie</t>
  </si>
  <si>
    <t>9.10</t>
  </si>
  <si>
    <t>Rusko</t>
  </si>
  <si>
    <t>9.11</t>
  </si>
  <si>
    <t>Nizozemsko</t>
  </si>
  <si>
    <t>9.12</t>
  </si>
  <si>
    <t>Švýcarsko</t>
  </si>
  <si>
    <t>9.13</t>
  </si>
  <si>
    <t>Belgie</t>
  </si>
  <si>
    <t>9.14</t>
  </si>
  <si>
    <t>Chorvatsko</t>
  </si>
  <si>
    <t>9.15</t>
  </si>
  <si>
    <t>Maďarsko</t>
  </si>
  <si>
    <t>9.16</t>
  </si>
  <si>
    <t>Španělsko</t>
  </si>
  <si>
    <t>9.17</t>
  </si>
  <si>
    <t>Srbsko a Černá Hora</t>
  </si>
  <si>
    <t>9.18</t>
  </si>
  <si>
    <t>Švédsko</t>
  </si>
  <si>
    <t>9.19</t>
  </si>
  <si>
    <t>Kanada</t>
  </si>
  <si>
    <t>9.20</t>
  </si>
  <si>
    <t>Izrael</t>
  </si>
  <si>
    <t>10</t>
  </si>
  <si>
    <t>Krátká textová zpráva (SMS)</t>
  </si>
  <si>
    <t>10.1</t>
  </si>
  <si>
    <t>- do pevné sítě</t>
  </si>
  <si>
    <t>1 SMS</t>
  </si>
  <si>
    <t>10.2</t>
  </si>
  <si>
    <t>- do mobilní sítě</t>
  </si>
  <si>
    <t>11</t>
  </si>
  <si>
    <t>Paušálně hrazené volání</t>
  </si>
  <si>
    <t>12</t>
  </si>
  <si>
    <t>Vytáčený (komutovaný) přístup k Internetu</t>
  </si>
  <si>
    <t>12.1</t>
  </si>
  <si>
    <t>- I. časové pásmo (resp. silný provoz)</t>
  </si>
  <si>
    <t>10 minut</t>
  </si>
  <si>
    <t>12.2</t>
  </si>
  <si>
    <t>12.3</t>
  </si>
  <si>
    <t>- II. časové pásmo (resp. slabý provoz)</t>
  </si>
  <si>
    <t>12.4</t>
  </si>
  <si>
    <t>12.5</t>
  </si>
  <si>
    <t>- další časové pásmo</t>
  </si>
  <si>
    <t>12.6</t>
  </si>
  <si>
    <t>12.7</t>
  </si>
  <si>
    <t>Volné minuty - počet</t>
  </si>
  <si>
    <t>13</t>
  </si>
  <si>
    <t>13.1</t>
  </si>
  <si>
    <t>- cenové podmínky</t>
  </si>
  <si>
    <t>13.2</t>
  </si>
  <si>
    <t>- další podmínky</t>
  </si>
  <si>
    <t>14</t>
  </si>
  <si>
    <t xml:space="preserve">Rozdělení provozu – volání </t>
  </si>
  <si>
    <t>14.1</t>
  </si>
  <si>
    <t>- silný provoz (od … do … hod.)</t>
  </si>
  <si>
    <t>14.2</t>
  </si>
  <si>
    <t>- slabý provoz (od … do … hod.)</t>
  </si>
  <si>
    <t>14.3</t>
  </si>
  <si>
    <t>- noc (od … do … hod.)</t>
  </si>
  <si>
    <t>14.4</t>
  </si>
  <si>
    <t>- víkend (od … do … hod.)</t>
  </si>
  <si>
    <t>15</t>
  </si>
  <si>
    <t>Rozdělení provozu – přístup k Internetu</t>
  </si>
  <si>
    <t>15.1</t>
  </si>
  <si>
    <t>15.2</t>
  </si>
  <si>
    <t>15.3</t>
  </si>
  <si>
    <t>- další provoz (od … do … hod.)</t>
  </si>
  <si>
    <t>II. Veřejně dostupné služby v mobilních sítích elektronických komunikací</t>
  </si>
  <si>
    <t>Typ technologie (NMT/GSM/UMTS)</t>
  </si>
  <si>
    <t>1</t>
  </si>
  <si>
    <t xml:space="preserve">Připojení k síti (zřízení, aktivace) </t>
  </si>
  <si>
    <t>2</t>
  </si>
  <si>
    <t>Přístup k síti (měsíční paušální cena)</t>
  </si>
  <si>
    <t>3</t>
  </si>
  <si>
    <r>
      <t>Volné minuty - počet</t>
    </r>
    <r>
      <rPr>
        <sz val="9"/>
        <rFont val="Arial"/>
        <family val="2"/>
      </rPr>
      <t xml:space="preserve">        </t>
    </r>
    <r>
      <rPr>
        <b/>
        <sz val="9"/>
        <rFont val="Arial"/>
        <family val="2"/>
      </rPr>
      <t>I)</t>
    </r>
  </si>
  <si>
    <t>4</t>
  </si>
  <si>
    <r>
      <t xml:space="preserve">Volné SMS – počet         </t>
    </r>
    <r>
      <rPr>
        <sz val="9"/>
        <rFont val="Arial"/>
        <family val="2"/>
      </rPr>
      <t xml:space="preserve"> </t>
    </r>
    <r>
      <rPr>
        <b/>
        <sz val="9"/>
        <rFont val="Arial"/>
        <family val="2"/>
      </rPr>
      <t>II)</t>
    </r>
  </si>
  <si>
    <t>počet SMS</t>
  </si>
  <si>
    <r>
      <t>Volné MMS - počet</t>
    </r>
    <r>
      <rPr>
        <sz val="9"/>
        <rFont val="Arial"/>
        <family val="2"/>
      </rPr>
      <t xml:space="preserve">         </t>
    </r>
    <r>
      <rPr>
        <b/>
        <sz val="9"/>
        <rFont val="Arial"/>
        <family val="2"/>
      </rPr>
      <t>III)</t>
    </r>
  </si>
  <si>
    <t>počet MMS</t>
  </si>
  <si>
    <t>Volání ukončené ve vlastní síti</t>
  </si>
  <si>
    <t>Volání ukončené v pevných sítích</t>
  </si>
  <si>
    <t>Volání ukončené v ostatních mobilních sítích</t>
  </si>
  <si>
    <t xml:space="preserve">Mezinárodní volání </t>
  </si>
  <si>
    <t xml:space="preserve">Německo  </t>
  </si>
  <si>
    <t xml:space="preserve">Velká Británie  </t>
  </si>
  <si>
    <t xml:space="preserve">Rakousko   </t>
  </si>
  <si>
    <t xml:space="preserve">Polsko </t>
  </si>
  <si>
    <t>Krátká textová zpráva (SMS) ve vlastní síti</t>
  </si>
  <si>
    <t>Krátká textová zpráva (SMS) do ostatních sítí</t>
  </si>
  <si>
    <t xml:space="preserve">Multimediální zpráva (MMS) </t>
  </si>
  <si>
    <t>1 MMS</t>
  </si>
  <si>
    <t>Rozdělení provozu</t>
  </si>
  <si>
    <t>Cena včetně</t>
  </si>
  <si>
    <t>DPH</t>
  </si>
  <si>
    <t>[Kč/3 minuty]</t>
  </si>
  <si>
    <t>Označení</t>
  </si>
  <si>
    <t>operátora</t>
  </si>
  <si>
    <t>v zahraničí</t>
  </si>
  <si>
    <t xml:space="preserve">cenové </t>
  </si>
  <si>
    <t>další</t>
  </si>
  <si>
    <t xml:space="preserve">Roaming </t>
  </si>
  <si>
    <t>1.1</t>
  </si>
  <si>
    <t>- z Belgie do ČR (odchozí)</t>
  </si>
  <si>
    <t>- z ČR do Belgie (příchozí)</t>
  </si>
  <si>
    <t>1.2</t>
  </si>
  <si>
    <t>- z Dánska do ČR (odchozí)</t>
  </si>
  <si>
    <t>- z ČR do Dánska (příchozí)</t>
  </si>
  <si>
    <t>1.3</t>
  </si>
  <si>
    <t>- z Estonska do ČR (odchozí)</t>
  </si>
  <si>
    <t>- z ČR do Estonska (příchozí)</t>
  </si>
  <si>
    <t>1.4</t>
  </si>
  <si>
    <t>- z Finska do ČR (odchozí)</t>
  </si>
  <si>
    <t>- z ČR do Finska (příchozí)</t>
  </si>
  <si>
    <t>1.5</t>
  </si>
  <si>
    <t>- z Francie do ČR (odchozí)</t>
  </si>
  <si>
    <t>- z ČR do Francie (příchozí)</t>
  </si>
  <si>
    <t>1.6</t>
  </si>
  <si>
    <t>- z Irska do ČR (odchozí)</t>
  </si>
  <si>
    <t>- z ČR do Irska (příchozí)</t>
  </si>
  <si>
    <t>1.7</t>
  </si>
  <si>
    <t>- z Itálie do ČR (odchozí)</t>
  </si>
  <si>
    <t>- z ČR do Itálie (příchozí)</t>
  </si>
  <si>
    <t>1.8</t>
  </si>
  <si>
    <t xml:space="preserve">- z Kypru do ČR (odchozí)  </t>
  </si>
  <si>
    <t>- z ČR na Kypr (příchozí)</t>
  </si>
  <si>
    <t>1.9</t>
  </si>
  <si>
    <t xml:space="preserve">- z Lotyšska do ČR (odchozí)  </t>
  </si>
  <si>
    <t>- z ČR do Lotyšska (příchozí)</t>
  </si>
  <si>
    <t>1.10</t>
  </si>
  <si>
    <t xml:space="preserve">- z Litvy do ČR (odchozí)  </t>
  </si>
  <si>
    <t>- z ČR do Litvy (příchozí)</t>
  </si>
  <si>
    <t>1.11</t>
  </si>
  <si>
    <t>- z Lucemburska do ČR (odchozí)</t>
  </si>
  <si>
    <t>- z ČR do Lucemburska (příchozí)</t>
  </si>
  <si>
    <t>1.12</t>
  </si>
  <si>
    <t>- z Maďarska do ČR (odchozí)</t>
  </si>
  <si>
    <t>- z ČR do Maďarska (příchozí)</t>
  </si>
  <si>
    <t>1.13</t>
  </si>
  <si>
    <t>- z Malty do ČR (odchozí)</t>
  </si>
  <si>
    <t>- z ČR na Maltu (příchozí)</t>
  </si>
  <si>
    <t>1.14</t>
  </si>
  <si>
    <t>- z Německa do ČR (odchozí)</t>
  </si>
  <si>
    <t>- z ČR do Německa (příchozí)</t>
  </si>
  <si>
    <t>1.15</t>
  </si>
  <si>
    <t>- z Nizozemska do ČR (odchozí)</t>
  </si>
  <si>
    <t>- z ČR do Nizozemska (příchozí)</t>
  </si>
  <si>
    <t>1.16</t>
  </si>
  <si>
    <t>- z Polska do ČR (odchozí)</t>
  </si>
  <si>
    <t>- z ČR do Polska (příchozí)</t>
  </si>
  <si>
    <t>1.17</t>
  </si>
  <si>
    <t>- z Portugalska do ČR (odchozí)</t>
  </si>
  <si>
    <t>- z ČR do Portugalska (příchozí)</t>
  </si>
  <si>
    <t>1.18</t>
  </si>
  <si>
    <t xml:space="preserve">- z Rakouska do ČR (odchozí)  </t>
  </si>
  <si>
    <t>- z ČR do Rakouska (příchozí)</t>
  </si>
  <si>
    <t>1.19</t>
  </si>
  <si>
    <t xml:space="preserve">- z Řecka do ČR (odchozí)  </t>
  </si>
  <si>
    <t>- z ČR do Řecka (příchozí)</t>
  </si>
  <si>
    <t>1.20</t>
  </si>
  <si>
    <t>- ze Slovenska do ČR (odchozí)</t>
  </si>
  <si>
    <t>- z ČR do Slovenska (příchozí)</t>
  </si>
  <si>
    <t>1.21</t>
  </si>
  <si>
    <t>- ze Slovinska do ČR (odchozí)</t>
  </si>
  <si>
    <t>- z ČR do Slovinska (příchozí)</t>
  </si>
  <si>
    <t>1.22</t>
  </si>
  <si>
    <t>- ze Španělska do ČR (odchozí)</t>
  </si>
  <si>
    <t>- z ČR do Španělska (příchozí)</t>
  </si>
  <si>
    <t>1.23</t>
  </si>
  <si>
    <t>- ze Švédska do ČR (odchozí)</t>
  </si>
  <si>
    <t>- z ČR do Švédska (příchozí)</t>
  </si>
  <si>
    <t>1.24</t>
  </si>
  <si>
    <t>- z Velké Británie do ČR (odchozí)</t>
  </si>
  <si>
    <t>- z ČR do Velké Británie (příchozí)</t>
  </si>
  <si>
    <t>1.25</t>
  </si>
  <si>
    <t>- z Chorvatska do ČR (odchozí)</t>
  </si>
  <si>
    <t>- z ČR do Chorvatska (příchozí)</t>
  </si>
  <si>
    <t>1.26</t>
  </si>
  <si>
    <t>- z Izraele do ČR (odchozí)</t>
  </si>
  <si>
    <t>- z ČR do Izraele (příchozí)</t>
  </si>
  <si>
    <t>1.27</t>
  </si>
  <si>
    <t>- z Kanady do ČR (odchozí)</t>
  </si>
  <si>
    <t>- z ČR do Kanady (příchozí)</t>
  </si>
  <si>
    <t>1.28</t>
  </si>
  <si>
    <t>- z Ruska do ČR (odchozí)</t>
  </si>
  <si>
    <t>- z ČR do Ruska (příchozí)</t>
  </si>
  <si>
    <t>1.29</t>
  </si>
  <si>
    <t>- ze Srbska a Černé Hory do ČR (odchozí)</t>
  </si>
  <si>
    <t>- z ČR do Srbska a Černé Hory (příchozí)</t>
  </si>
  <si>
    <t>1.30</t>
  </si>
  <si>
    <t>- ze Švýcarska do ČR (odchozí)</t>
  </si>
  <si>
    <t>- z ČR do Švýcarska (příchozí)</t>
  </si>
  <si>
    <t>1.31</t>
  </si>
  <si>
    <t>- z Ukrajiny do ČR (odchozí)</t>
  </si>
  <si>
    <t>- z ČR na Ukrajinu (příchozí)</t>
  </si>
  <si>
    <t>1.32</t>
  </si>
  <si>
    <t>- z USA do ČR (odchozí)</t>
  </si>
  <si>
    <t>- z ČR do USA (příchozí)</t>
  </si>
  <si>
    <t>IV. Veřejně dostupné služby v pevných a mobilních sítích elektronických komunikací – vzorové destinace</t>
  </si>
  <si>
    <t>Typ sítě (pevná/mobilní)</t>
  </si>
  <si>
    <t>Národní volání - místní</t>
  </si>
  <si>
    <t>Brno – Brno (ukončené ve vlastní síti)</t>
  </si>
  <si>
    <t>1.1.1</t>
  </si>
  <si>
    <t>1.1.2</t>
  </si>
  <si>
    <t>1.1.3</t>
  </si>
  <si>
    <t>Brno – Brno (ukončené v pevných sítích)</t>
  </si>
  <si>
    <t>1.2.1</t>
  </si>
  <si>
    <t>1.2.2</t>
  </si>
  <si>
    <t>1.2.3</t>
  </si>
  <si>
    <t>Brno – Brno (ukončené v mobilních sítích)</t>
  </si>
  <si>
    <t>1.3.1</t>
  </si>
  <si>
    <t>1.3.2</t>
  </si>
  <si>
    <t>1.3.3</t>
  </si>
  <si>
    <t>Mělník – Benešov (ukončené ve vlastní síti)</t>
  </si>
  <si>
    <t>1.4.1</t>
  </si>
  <si>
    <t>1.4.2</t>
  </si>
  <si>
    <t>1.4.3</t>
  </si>
  <si>
    <t>Mělník – Benešov (ukončené v pevných sítích)</t>
  </si>
  <si>
    <t>1.5.1</t>
  </si>
  <si>
    <t>1.5.2</t>
  </si>
  <si>
    <t>1.5.3</t>
  </si>
  <si>
    <t>Mělník – Benešov (ukončené v mobilních sítích)</t>
  </si>
  <si>
    <t>1.6.1</t>
  </si>
  <si>
    <t>1.6.2</t>
  </si>
  <si>
    <t>1.6.3</t>
  </si>
  <si>
    <t>Národní volání - dálková</t>
  </si>
  <si>
    <t>2.1</t>
  </si>
  <si>
    <t>Karlovy Vary – Zlín (ukončené ve vlastní síti)</t>
  </si>
  <si>
    <t>2.1.1</t>
  </si>
  <si>
    <t>2.1.2</t>
  </si>
  <si>
    <t>2.1.3</t>
  </si>
  <si>
    <t>2.2</t>
  </si>
  <si>
    <t>Karlovy Vary – Zlín (ukončené v pevných sítích)</t>
  </si>
  <si>
    <t>2.2.1</t>
  </si>
  <si>
    <t>2.2.2</t>
  </si>
  <si>
    <t>2.2.3</t>
  </si>
  <si>
    <t>2.3</t>
  </si>
  <si>
    <t>Karlovy Vary – Zlín (ukončené v mobilních sítích)</t>
  </si>
  <si>
    <t>2.3.1</t>
  </si>
  <si>
    <t>2.3.2</t>
  </si>
  <si>
    <t>2.3.3</t>
  </si>
  <si>
    <t>3.1</t>
  </si>
  <si>
    <t>3.2</t>
  </si>
  <si>
    <t>4.1</t>
  </si>
  <si>
    <t>Připojení k síti (zřízení telefonní
účastnické stanice)</t>
  </si>
  <si>
    <t>Přístup k síti (používání telefonní 
účastnické stanice)</t>
  </si>
  <si>
    <t>Dálkové volání – ukončené v ostatních pevných
sítích</t>
  </si>
  <si>
    <t>prvních 
10 minut</t>
  </si>
  <si>
    <t>dalších
10 minut</t>
  </si>
  <si>
    <t>4.1.</t>
  </si>
  <si>
    <t>III. Veřejně dostupné služby v mobilních sítích elektronických komunikací – mezinárodní roaming</t>
  </si>
  <si>
    <t>Odkaz na internetové stránky
 podnikatele týkající se cen roamingu</t>
  </si>
  <si>
    <t>Pozn.:</t>
  </si>
  <si>
    <t>I) U pořadového čísla 3 se do sloupce „Cena včetně DPH [Kč]“ uvede počet volných minut.</t>
  </si>
  <si>
    <t>Určené podmínky rozhodující pro cenový plán   II)</t>
  </si>
  <si>
    <t xml:space="preserve">- cenové podmínky    </t>
  </si>
  <si>
    <t xml:space="preserve">- další podmínky        </t>
  </si>
  <si>
    <t>II) U pořadového čísla 4 se do sloupce „Cena včetně DPH [Kč]“ uvede počet volných SMS.</t>
  </si>
  <si>
    <t>III) U pořadového čísla 5 se do sloupce „Cena včetně DPH [Kč]“ uvede počet volných MMS.</t>
  </si>
  <si>
    <t>Určené podmínky rozhodující pro cenový plán           IV)</t>
  </si>
  <si>
    <t>Pozn.</t>
  </si>
  <si>
    <t>Určené podmínky     I)</t>
  </si>
  <si>
    <t>Určené podmínky rozhodující pro cenový plán     I)</t>
  </si>
  <si>
    <t>II) Pokud budou podmínky obsahovat text, který by svým rozsahem neumožňoval umístění v buňce této tabulky, bude přiložen v samostatném textovém souboru a do buňky se vloží pouze odkaz na příslušný soubor</t>
  </si>
  <si>
    <t>IV) Pokud budou podmínky obsahovat text, který by svým rozsahem neumožňoval umístění v buňce této tabulky, bude přiložen v samostatném textovém souboru a do buňky se vloží pouze odkaz na příslušný soubor</t>
  </si>
  <si>
    <t>I) Pokud budou podmínky obsahovat text, který by svým rozsahem neumožňoval umístění v buňce této tabulky, bude přiložen v samostatném textovém souboru a do buňky se vloží pouze odkaz na příslušný soubor</t>
  </si>
  <si>
    <t>Vodafone Czech Republic a.s.</t>
  </si>
  <si>
    <t>Proximus</t>
  </si>
  <si>
    <t>Účtování po minutách</t>
  </si>
  <si>
    <t>GSM</t>
  </si>
  <si>
    <t>bez rozlišení</t>
  </si>
  <si>
    <t>TDC Mobil A/S</t>
  </si>
  <si>
    <t>Elisa</t>
  </si>
  <si>
    <t>SFR</t>
  </si>
  <si>
    <t>Vodafone</t>
  </si>
  <si>
    <t>Bité GSM</t>
  </si>
  <si>
    <t>P&amp;T
Luxembourg</t>
  </si>
  <si>
    <t>Mobilkom (A1)</t>
  </si>
  <si>
    <t>Orange</t>
  </si>
  <si>
    <t>Vodafone
Espana S.A.</t>
  </si>
  <si>
    <t>VIPnet</t>
  </si>
  <si>
    <t>Swisscom</t>
  </si>
  <si>
    <t>Nerozděleno</t>
  </si>
  <si>
    <t>mobilní</t>
  </si>
  <si>
    <t>T-Mobile Czech Republic a.s.</t>
  </si>
  <si>
    <t>neomezeně</t>
  </si>
  <si>
    <t xml:space="preserve">–                  </t>
  </si>
  <si>
    <t>http://t-mobile.cz</t>
  </si>
  <si>
    <t>Podniky-analogová linka 297,5/digitální linka 428,4/IP linka 357 Kč, bytové-analogová linka  160,65 Kč</t>
  </si>
  <si>
    <t>*</t>
  </si>
  <si>
    <t xml:space="preserve">přímé připojení k síti </t>
  </si>
  <si>
    <t>7:00 - 19:00</t>
  </si>
  <si>
    <t>19:00 - 7:00</t>
  </si>
  <si>
    <t xml:space="preserve">ČEZnet, a. s. </t>
  </si>
  <si>
    <t>Cenový plán ČEZnet Dominant</t>
  </si>
  <si>
    <t>Bez rozlišení</t>
  </si>
  <si>
    <t>BT Limited, organizační složka</t>
  </si>
  <si>
    <t>Business Voice Select Direct</t>
  </si>
  <si>
    <t>podnikové</t>
  </si>
  <si>
    <t>0:00 - 24:00</t>
  </si>
  <si>
    <t>VOLNÝ VOICE PRO</t>
  </si>
  <si>
    <t>k pořadovému č. 2: minimální účet 5 - 20.000 Kč</t>
  </si>
  <si>
    <t>19:00 - 7:00 + víkendy a svátky</t>
  </si>
  <si>
    <t>6:00  - 18:00</t>
  </si>
  <si>
    <t>18:00 - 6:00</t>
  </si>
  <si>
    <t>pevná</t>
  </si>
  <si>
    <t>volání ze sítě COL do mobilní sítě</t>
  </si>
  <si>
    <t>[11,25]</t>
  </si>
  <si>
    <t>VOLNÝ HLAS</t>
  </si>
  <si>
    <t>bytové</t>
  </si>
  <si>
    <t>Podnikové</t>
  </si>
  <si>
    <t>Bytové</t>
  </si>
  <si>
    <t>pracovní dny 7:00 - 19:00</t>
  </si>
  <si>
    <t>ISDN</t>
  </si>
  <si>
    <t>7.00 - 19.00</t>
  </si>
  <si>
    <t>19.00 - 7.00</t>
  </si>
  <si>
    <t>0.00-24.00</t>
  </si>
  <si>
    <t>ČD - Telematika</t>
  </si>
  <si>
    <t xml:space="preserve"> ČD-Telematika a.s</t>
  </si>
  <si>
    <t>07,00 - 19,00</t>
  </si>
  <si>
    <t>06,00 - 18,00</t>
  </si>
  <si>
    <t>18,00 - 06,00                           a So, Ne, svátky</t>
  </si>
  <si>
    <t>ČEZnet, a. s.</t>
  </si>
  <si>
    <t xml:space="preserve">přímé připojení </t>
  </si>
  <si>
    <t>Dial Telecom, a. s.</t>
  </si>
  <si>
    <t>callway</t>
  </si>
  <si>
    <t>7:00 - 18:59</t>
  </si>
  <si>
    <t>19:00 - 06:59</t>
  </si>
  <si>
    <t>nerozlisuje se</t>
  </si>
  <si>
    <t>sobota, nedele, svatky</t>
  </si>
  <si>
    <t>žádné</t>
  </si>
  <si>
    <t>GTS NOVERA a.s.</t>
  </si>
  <si>
    <t>Novera Interval</t>
  </si>
  <si>
    <t>N/A</t>
  </si>
  <si>
    <t>dle ceníku - smluvního dokumentu</t>
  </si>
  <si>
    <t>7 - 19 hod</t>
  </si>
  <si>
    <t>19 - 7 hod</t>
  </si>
  <si>
    <t>0-24 hod</t>
  </si>
  <si>
    <t>ha-vel internet s.r.o.</t>
  </si>
  <si>
    <t>INTV, s.r.o.</t>
  </si>
  <si>
    <t>VoIP</t>
  </si>
  <si>
    <t>-</t>
  </si>
  <si>
    <t>MAXPROGRES, s.r.o.</t>
  </si>
  <si>
    <t>MAXNET P 1.5.</t>
  </si>
  <si>
    <t>slabý provoz</t>
  </si>
  <si>
    <t>v rámci sítě - neomezeně</t>
  </si>
  <si>
    <t>po - pá:7:00-19-00</t>
  </si>
  <si>
    <t>po-pá:19:00 - 7:00, so - ne 00:00 - 24:00 a státem uznávané svátky</t>
  </si>
  <si>
    <t>LLU</t>
  </si>
  <si>
    <t>SkyNet, a.s.</t>
  </si>
  <si>
    <t>SkyFon 10</t>
  </si>
  <si>
    <t>46,8/51,8</t>
  </si>
  <si>
    <t>smlouva min 12 měsíců</t>
  </si>
  <si>
    <t>http://skyfon.skynet.cz/index.php?l=cz&amp;p=3&amp;r=1</t>
  </si>
  <si>
    <t>07:00 – 19:00</t>
  </si>
  <si>
    <t>19:00 – 07:00</t>
  </si>
  <si>
    <t>00:00 – 24:00</t>
  </si>
  <si>
    <t>SkyTel Direct 100</t>
  </si>
  <si>
    <t>119 za HTS
357 za euroISDN2B (BRI)
5950 za euroISDN30B (PRI)</t>
  </si>
  <si>
    <t>44,6/120,6</t>
  </si>
  <si>
    <t>SkyTel Direct 200</t>
  </si>
  <si>
    <t>Tiscali Telekomunikace Česká Republika, s.r.o.</t>
  </si>
  <si>
    <t>TISCALI CALL/TISCALI CALL PROFI</t>
  </si>
  <si>
    <t>Vlastnictví linky, na které je možné zřídit službu CS/CPS</t>
  </si>
  <si>
    <t>TISCALI CALL ADSL</t>
  </si>
  <si>
    <t>Dostatečná datová kapacita pro přenos hlasu přes IP</t>
  </si>
  <si>
    <t>bytové/podnikové</t>
  </si>
  <si>
    <t>Současné zřízení služby ADSL od TISCALI</t>
  </si>
  <si>
    <t>TISCALI NETCALL/TISCALI NETCALL PROFI</t>
  </si>
  <si>
    <t>BroadNet Czech, a.s.</t>
  </si>
  <si>
    <t>dle individuálních podmínek</t>
  </si>
  <si>
    <t>Jsou stanoveny dle individuálních řešení</t>
  </si>
  <si>
    <t>Jsou stanoveny na základě individuálních řešení a smluvních dohod</t>
  </si>
  <si>
    <t>od 0 do 24 hod.</t>
  </si>
  <si>
    <t>T-Systems PragoNet a.s.</t>
  </si>
  <si>
    <t>Connect 1036 Plus</t>
  </si>
  <si>
    <t>neposkytuje se</t>
  </si>
  <si>
    <t>Služba je na principu předvolby operátora. Nutnou podmínkou pro poskytování služby je existence přímého připojení stanice do sítě Č. Telecomu.</t>
  </si>
  <si>
    <t>pracovní dny 19:00 - 7:00, dny pracovního volna a pracovního klidu 00:00 - 24:00</t>
  </si>
  <si>
    <t>nerozlišuje se</t>
  </si>
  <si>
    <t>00:00 - 24:00 - dny pracovního volna a pracovního klidu</t>
  </si>
  <si>
    <t>BVD Alfa</t>
  </si>
  <si>
    <t>podnikové stanice</t>
  </si>
  <si>
    <t>36 652,-</t>
  </si>
  <si>
    <t>5 950,-</t>
  </si>
  <si>
    <t>Určeno pro ISDN30 přípojky na síti poskytovatele. Smluvní vztah minimálně na 12 měsíců.</t>
  </si>
  <si>
    <t>viaPhone Standard</t>
  </si>
  <si>
    <t>neposkytuje se - služba na bázi VoIP</t>
  </si>
  <si>
    <t>Služba na bázi VoIP je určena pro přípojky na optické síti poskytovatele ve vybraných lokalitách.</t>
  </si>
  <si>
    <t>Unient Communications, a.s.</t>
  </si>
  <si>
    <t>viphone business</t>
  </si>
  <si>
    <t>NA</t>
  </si>
  <si>
    <t>datová konektivita</t>
  </si>
  <si>
    <t>Telefónica O2 Czech Republic,a.s. (dříve ČESKÝ TELECOM, a. s.)</t>
  </si>
  <si>
    <t>19,00 - 07,00   
a So, Ne,svátky</t>
  </si>
  <si>
    <t>18,00 - 06,00
a So, Ne, svátky</t>
  </si>
  <si>
    <t>Cena včetně DPH
[Kč/3 minuty]</t>
  </si>
  <si>
    <t>1,17 vč. DPH/min. =&gt; 11,70 / 10 min.</t>
  </si>
  <si>
    <t>0,39 vč. DPH/min. =&gt; 3,9 / 10 min.</t>
  </si>
  <si>
    <t>všední dny: 7 - 19 hod.</t>
  </si>
  <si>
    <t>všední dny: 19 - 7 hod., So, Ne, st. svátky a dny prac. klidu</t>
  </si>
  <si>
    <t>všední dny 7 - 19 hod.</t>
  </si>
  <si>
    <t xml:space="preserve">všední dny 19 - 7 hod., So, Ne, st. svátky a dny prac. klidu </t>
  </si>
  <si>
    <t>pevné sítě</t>
  </si>
  <si>
    <t>0:00 - 23:59</t>
  </si>
  <si>
    <t xml:space="preserve">7 - 19 </t>
  </si>
  <si>
    <t xml:space="preserve">19 - 7 </t>
  </si>
  <si>
    <t xml:space="preserve">250 / 0 </t>
  </si>
  <si>
    <t xml:space="preserve">0 / 0 </t>
  </si>
  <si>
    <t xml:space="preserve">296 / 296 </t>
  </si>
  <si>
    <t xml:space="preserve">177 / 296 </t>
  </si>
  <si>
    <t>18,00 - 06,00 
a So, Ne, svátky</t>
  </si>
  <si>
    <t>Jsou stanoveny 
dle individuálních řešení</t>
  </si>
  <si>
    <t>Jsou stanoveny
 dle individuálních řešení</t>
  </si>
  <si>
    <t>Jsou stanoveny na základě
 individuálních řešení
 a smluvních dohod</t>
  </si>
  <si>
    <t>Jsou stanoveny na základě
 individuálních řešení 
a smluvních dohod</t>
  </si>
  <si>
    <t>Telefónica O2 Czech Republic, a.s. - mobilní služby (dříve Eurotel Praha, spol. s r.o.)</t>
  </si>
  <si>
    <t>Eurotel Bronz MAX</t>
  </si>
  <si>
    <t>GSM/UMTS</t>
  </si>
  <si>
    <t>Poskytování cenového plánu je podmíněno uzavřením smlouvy na 24 měsíců</t>
  </si>
  <si>
    <t>Není děleno</t>
  </si>
  <si>
    <t>Eurotel Platinum MAX</t>
  </si>
  <si>
    <t>Účtování 60+1, na mezinárodní volání se neuplatní volné minuty</t>
  </si>
  <si>
    <t>Cena včetně DPH [Kč/3 minuty]</t>
  </si>
  <si>
    <t>Eurotel Bronz MAX, Eurotel Platinum MAX</t>
  </si>
  <si>
    <t>všechny sítě</t>
  </si>
  <si>
    <t>Účtování 60+60, neuplatní se volné minuty</t>
  </si>
  <si>
    <t>http://www.eurotel.cz/jnp/cz/services/priceList/detail/-content-priceLists-gsm-cz-004_Mezinarodni_hovory-12_Mezinarodni_Roaming.html</t>
  </si>
  <si>
    <t>VOLNÝ Hlas Nonstop</t>
  </si>
  <si>
    <t>n/a</t>
  </si>
  <si>
    <t>zdarma*</t>
  </si>
  <si>
    <r>
      <t xml:space="preserve">290 Kč </t>
    </r>
    <r>
      <rPr>
        <b/>
        <i/>
        <sz val="8"/>
        <rFont val="Arial"/>
        <family val="2"/>
      </rPr>
      <t>(místní a meziměstské hovory do pevných sítí v ČR)*</t>
    </r>
  </si>
  <si>
    <r>
      <t xml:space="preserve">1,06 Kč za min. spojení </t>
    </r>
    <r>
      <rPr>
        <b/>
        <sz val="8"/>
        <rFont val="Symbol"/>
        <family val="1"/>
      </rPr>
      <t>®</t>
    </r>
    <r>
      <rPr>
        <b/>
        <sz val="8"/>
        <rFont val="Arial"/>
        <family val="2"/>
      </rPr>
      <t xml:space="preserve"> tj. 10,60 za 10 min., tarifikace 120+60</t>
    </r>
  </si>
  <si>
    <r>
      <t xml:space="preserve">0,36 Kč za min. spojení </t>
    </r>
    <r>
      <rPr>
        <b/>
        <sz val="8"/>
        <rFont val="Symbol"/>
        <family val="1"/>
      </rPr>
      <t>®</t>
    </r>
    <r>
      <rPr>
        <b/>
        <sz val="8"/>
        <rFont val="Arial"/>
        <family val="2"/>
      </rPr>
      <t xml:space="preserve"> tj. 3,60 za 10 min., tarifikace 120+60</t>
    </r>
  </si>
  <si>
    <t>* Místní a meziměstské hovory do pevných sítí nejsou účtovány po dobu prvních 30 minut, následně jsou účtovány minutovými sazbami dle ceníku služby (1,29 Kč vč. DPH ve špičce a 0,59 Kč vč. DPH mimo špičku)</t>
  </si>
  <si>
    <t>pracovní dny od 7,00 do 19,00 hod.</t>
  </si>
  <si>
    <t>pracovní dny od 19,00 do 7,00 hod., víkendy, státem uznávané svátky a dny pracovního klidu</t>
  </si>
  <si>
    <t>součást "slabého provozu", nejde o samostatné časové pásmo (viz výše)</t>
  </si>
  <si>
    <t xml:space="preserve"> Ceny položek označené jako "zdarma" jsou součástí měsíčního paušálu bez jeho navýšení.</t>
  </si>
  <si>
    <t>pracovní dny 7.00 - 19.00 hod.</t>
  </si>
  <si>
    <t>pracovní dny od 19.00 do 7.00 hod., víkendy, státem uznávané svátky a dny pracovního klidu</t>
  </si>
  <si>
    <t>Nabito 1800</t>
  </si>
  <si>
    <t>119,00 Kč/zúčt.období - příplatek k pol.2 při používání služeb ADSL</t>
  </si>
  <si>
    <t>k ceně za používání (pol.2) je účtován příplatek 5,95 Kč/volání, zde připočteno k ceně za volání</t>
  </si>
  <si>
    <t>19,00 - 7,00 a So, Ne, svátky</t>
  </si>
  <si>
    <t>7,00 - 19,00</t>
  </si>
  <si>
    <t>k ceně za používání (pol.2) je účtován příplatek      5,95 Kč/volání,                  zde připočteno k ceně za volání</t>
  </si>
  <si>
    <t>VOLNÝ Telefonet 
Tarif Doma Bez Paušálu
(služba založená na VoIP)</t>
  </si>
  <si>
    <t>0,00*</t>
  </si>
  <si>
    <t>* aktivační poplatek za zřízení služby na přiděleném telefonním čísle je 298 Kč vč. DPH</t>
  </si>
  <si>
    <t>časové pásmo (viz výše)</t>
  </si>
  <si>
    <t>VOLNÝ Telefonet 
Tarif Doma Nezavěšuj 
(služba založená na VoIP)</t>
  </si>
  <si>
    <r>
      <t xml:space="preserve">475 Kč/ tel. číslo </t>
    </r>
    <r>
      <rPr>
        <b/>
        <i/>
        <sz val="8"/>
        <rFont val="Arial"/>
        <family val="2"/>
      </rPr>
      <t>(místní a meziměstské hovory do pevných sítí v Č</t>
    </r>
    <r>
      <rPr>
        <b/>
        <sz val="8"/>
        <rFont val="Arial"/>
        <family val="2"/>
      </rPr>
      <t>R)</t>
    </r>
  </si>
  <si>
    <t>Pokud byla služba aktivní pouze část zúčtovacího období, bude měsíční paušál poměrně upraven dle data aktivace, resp. deaktivace služby.
Ceny položek označené jako "zdarma" jsou součástí měsíčního paušálu bez jeho navýšení.</t>
  </si>
  <si>
    <t>Pokud byla služba aktivní pouze část zúčtovacího období, bude měsíční paušál poměrně upraven dle data aktivace, resp. deaktivace služby.
Ceny položek označené jako "zdarma" nebo "0 Kč") jsou součástí měsíčního paušálu bez jeho navýšení.</t>
  </si>
  <si>
    <t>VOLNÝ Telefonet 
Tarif Doma Nezavěšuj
(služba založená na VoIP)</t>
  </si>
  <si>
    <t>VOLNÝ Telefonet 
Tarif Office MiniPrice 
(služba založená na VoIP)</t>
  </si>
  <si>
    <t>Minimální účtovaná částka za provoz činí 299 Kč bez DPH</t>
  </si>
  <si>
    <t>podniková</t>
  </si>
  <si>
    <t>VOLNÝ Telefonet 
Tarif Office NotLimit 
(služba založená na VoIP)</t>
  </si>
  <si>
    <r>
      <t xml:space="preserve">832 Kč/ tel. číslo </t>
    </r>
    <r>
      <rPr>
        <b/>
        <i/>
        <sz val="8"/>
        <rFont val="Arial"/>
        <family val="2"/>
      </rPr>
      <t>(místní a meziměstské hovory do pevných sítí v Č</t>
    </r>
    <r>
      <rPr>
        <b/>
        <sz val="8"/>
        <rFont val="Arial"/>
        <family val="2"/>
      </rPr>
      <t>R)</t>
    </r>
  </si>
  <si>
    <t>VOLNÝ Telefonet 
Tarif Office NotLimit
(služba založená na VoIP)</t>
  </si>
  <si>
    <t>VOLNÝ Komplet/ VOLNÝ Internet ZDARMA **</t>
  </si>
  <si>
    <t>* viz bod 2</t>
  </si>
  <si>
    <r>
      <t>688 Kč/ tel. číslo</t>
    </r>
    <r>
      <rPr>
        <b/>
        <i/>
        <sz val="9"/>
        <rFont val="Arial"/>
        <family val="2"/>
      </rPr>
      <t xml:space="preserve">
*(částka zahrnuje i paušálně hrazené volání - tj. místní a meziměstské volání do pevných sítí v ČR)</t>
    </r>
  </si>
  <si>
    <t xml:space="preserve">VOLNÝ Komplet/ VOLNÝ Internet ZDARMA </t>
  </si>
  <si>
    <t>403 Kč/ tel. číslo</t>
  </si>
  <si>
    <t>Minimální měsíční účtovaná částka za provoz činí 50 Kč bez DPH (při kombinaci se službou VOLNÝ Internet ZDARMA).</t>
  </si>
  <si>
    <r>
      <t>1421 Kč/ tel. číslo</t>
    </r>
    <r>
      <rPr>
        <b/>
        <i/>
        <sz val="9"/>
        <rFont val="Arial"/>
        <family val="2"/>
      </rPr>
      <t xml:space="preserve">
*(částka zahrnuje i paušálně hrazené volání - tj. místní a meziměstské volání do pevných sítí v ČR)</t>
    </r>
  </si>
  <si>
    <t>Služba je poskytována pouze v kombinaci s internetovými službami VOLNÝ
**Hlasová služba založená na  VoIP, nabízí neomezené volání do pevných sítí za měsíční paušál.</t>
  </si>
  <si>
    <t>589 Kč/ tel. číslo</t>
  </si>
  <si>
    <t>Služba je poskytována pouze v kombinaci s internetovými službami VOLNÝ
** Hlasová služba založená na VoIP, nabízí neomezená volání - minutové sazby</t>
  </si>
  <si>
    <t>Služba je poskytována pouze v kombinaci s internetovými službami VOLNÝ
**Hlasová služba je založena na technologii VoIP, nabízí neomezená volání do pevných sítí za měsíční paušál.</t>
  </si>
  <si>
    <t>Nabito 350</t>
  </si>
  <si>
    <t>až 70 min nebo až 294 SMS</t>
  </si>
  <si>
    <t>15.00</t>
  </si>
  <si>
    <t>Převod volných minut 
do dalších bc</t>
  </si>
  <si>
    <t>Účtování: 1 min. celá, 
dále po vteřinách</t>
  </si>
  <si>
    <t>S/A Bite Latvija</t>
  </si>
  <si>
    <t>Polkomtel S.A. 
(Plus GSM)</t>
  </si>
  <si>
    <t>Cytamobile -
Vodafone</t>
  </si>
  <si>
    <t>Telenor Sverige
 AB</t>
  </si>
  <si>
    <t>T-Mobile USA,
Inc</t>
  </si>
  <si>
    <t>Nabito 2100</t>
  </si>
  <si>
    <t>až 700 min nebo až 1764 SMS</t>
  </si>
  <si>
    <t>Sl. mobil  - 
Vodafone</t>
  </si>
  <si>
    <t>Premium ADSL 2006</t>
  </si>
  <si>
    <t>Nezbytnou součástí služby je připojení k internetu prostřednictvím ADSL (Premium ADSL) a to prostřdnictvím LLU-PPV</t>
  </si>
  <si>
    <t>VO</t>
  </si>
  <si>
    <t>19:00 - 7:00, SO+NE</t>
  </si>
  <si>
    <t>SO + NE 00:00 - 00:00</t>
  </si>
  <si>
    <t>6:00 - 18:00</t>
  </si>
  <si>
    <t>18:00 - 6:00, SO+NE</t>
  </si>
  <si>
    <t>7:00-19:00</t>
  </si>
  <si>
    <t>19:00-7:00</t>
  </si>
  <si>
    <t>SO+NE, 00-00</t>
  </si>
  <si>
    <t>3,534/0 )*</t>
  </si>
  <si>
    <t>žádné,
 předplacená služba</t>
  </si>
  <si>
    <t>od 7:00 do 19:00</t>
  </si>
  <si>
    <t>od 19:00 do 7:00</t>
  </si>
  <si>
    <t>od 19:00 do 7:01</t>
  </si>
  <si>
    <t>od 19:00 do 7:02</t>
  </si>
  <si>
    <t>viphone break</t>
  </si>
  <si>
    <t>žádné,
předplacená karta</t>
  </si>
  <si>
    <t>datová konektivita, 
poznámka UC: )*  3,53/0 znamená, že podnikový zákazník má volání za 0 Kč pro volání mezi svými kancelářemi vybavenými službou viphone business v uvedených lokalitách</t>
  </si>
  <si>
    <t>CZ006-01</t>
  </si>
  <si>
    <t>dle individuálních podmínek řešení</t>
  </si>
  <si>
    <t>dle individuálních smluvních podmínek</t>
  </si>
  <si>
    <t>Volání JISTOTA</t>
  </si>
  <si>
    <t>ceník AhojNetFon</t>
  </si>
  <si>
    <t>19:00 - 7:00, víkendy, svátky</t>
  </si>
  <si>
    <t>07.00 - 19:00</t>
  </si>
  <si>
    <t>19:00 - 07:00</t>
  </si>
  <si>
    <t>8.00 - 19.00</t>
  </si>
  <si>
    <t>19.00 - 8.00</t>
  </si>
  <si>
    <t>Tarif Kredit 150 a Kredit 150 HIT</t>
  </si>
  <si>
    <t>0</t>
  </si>
  <si>
    <t>Tarif Kredit 250 a Kredit 250 HIT</t>
  </si>
  <si>
    <t>Určené podmínky</t>
  </si>
  <si>
    <t>Tarif Kredit 450 a Kredit 450 HIT</t>
  </si>
  <si>
    <t>Tarif Kredit 700 a Kredit 700 HIT</t>
  </si>
  <si>
    <t>Tarif Kredit 1200 a Kredit 1200 HIT</t>
  </si>
  <si>
    <t>Tarif Kredit 2000 a Kredit 2000 HIT</t>
  </si>
  <si>
    <t>Twist ProSMS</t>
  </si>
  <si>
    <t>Twist Start</t>
  </si>
  <si>
    <t>Twist Týden</t>
  </si>
  <si>
    <t>Časová zóna</t>
  </si>
  <si>
    <t>Pevná</t>
  </si>
  <si>
    <t>U:fonův telefon</t>
  </si>
  <si>
    <t>MobilKom, a.s.</t>
  </si>
  <si>
    <t>U:fonův internet</t>
  </si>
  <si>
    <t>U:fonův telefon s internetem</t>
  </si>
  <si>
    <t>MobilKom,a.s.</t>
  </si>
  <si>
    <t>U:fonův fofr internet</t>
  </si>
  <si>
    <t>CDMA</t>
  </si>
  <si>
    <t xml:space="preserve"> - </t>
  </si>
  <si>
    <t>Není rozděleno</t>
  </si>
  <si>
    <t xml:space="preserve">bez rozlišení </t>
  </si>
  <si>
    <t>Tarifikace 60+1,
Tarif bez volných jednotek,
Neomezený provoz v rámci vlastní sítě zdarma
Detailní informace na www.ufon.cz</t>
  </si>
  <si>
    <t>Tarif zaměřen na datový provoz
účtovací jednotka = 1 kB
max. rychlost 153/153 kb/s
FUP 1 GB
Detailní informace na www.ufon.cz</t>
  </si>
  <si>
    <t>Tarifikace 60+1,
Tarif bez volných jednotek,
neomezený provoz v rámci vlastní sítě zdarma, 
Tarif zaměřen na kombinaci datového a hlasového provozu
Datový provoz: účtovací jednotka = 1 kB
max. rychlost 153/153 kb/s
FUP 1 GB
Detailní informace na www.ufon.cz</t>
  </si>
  <si>
    <t xml:space="preserve">Pevná </t>
  </si>
  <si>
    <t>Mobilní</t>
  </si>
  <si>
    <t>Tarifikace 60+1,
Tarif bez volných jednotek,
neomezený provoz v rámci vlastní sítě zdarma, 
Tarif zaměřen na kombinaci datového a hlasového provozu
Datový provoz: účtovací jednotka = 1 kB
max. rychlost 3/2 Mb/s
FUP 2 GB
Zákazníkovi je v rámci cenového plánu přiděleno VoIP tel. číslo 910 xxx xxx
Detailní informace na www.ufon.cz</t>
  </si>
  <si>
    <t>Telekom Austria Czech Republic, a.s. (dříve Czech On Line, a. s.)</t>
  </si>
  <si>
    <t xml:space="preserve">Telekom Austria Czech Republic, a.s. (dříve Czech On Line, a. s.) </t>
  </si>
  <si>
    <t>České Radiokomunikace  a.s. (dříve RADIOKOMUNIKACE a.s.)</t>
  </si>
  <si>
    <t>České Radiokomunikace a.s.
(dříve RADIOKOMUNIKACE a.s.)</t>
  </si>
  <si>
    <t>UPC a.s. Česká republika</t>
  </si>
  <si>
    <t>Freetime</t>
  </si>
  <si>
    <t>14,70 Kč a 20,70 Kč</t>
  </si>
  <si>
    <t xml:space="preserve"> </t>
  </si>
  <si>
    <t>List "Tarifikace_Ceník"</t>
  </si>
  <si>
    <t xml:space="preserve">UPC  a.s. Česká republika </t>
  </si>
  <si>
    <t>Softswitch</t>
  </si>
  <si>
    <t>List "Telefon_Ceník"</t>
  </si>
  <si>
    <t>Popis</t>
  </si>
  <si>
    <t>UPC</t>
  </si>
  <si>
    <t>Tarification</t>
  </si>
  <si>
    <t>Basic</t>
  </si>
  <si>
    <t>hovory v síti UPC</t>
  </si>
  <si>
    <t>60+60</t>
  </si>
  <si>
    <t>místní hovory</t>
  </si>
  <si>
    <t>špička</t>
  </si>
  <si>
    <t>mimo špičku</t>
  </si>
  <si>
    <t>meziměstské hovory</t>
  </si>
  <si>
    <t>mobilní sítě</t>
  </si>
  <si>
    <t>24 hodin</t>
  </si>
  <si>
    <t>30+30</t>
  </si>
  <si>
    <t>7 – 19 hodin v pracovních dnech</t>
  </si>
  <si>
    <t>19 – 7 hodin v pracovních dnech a 24 hodin o víkendu a státem uznávaných svátcích</t>
  </si>
  <si>
    <r>
      <t>O</t>
    </r>
    <r>
      <rPr>
        <b/>
        <vertAlign val="subscript"/>
        <sz val="9"/>
        <rFont val="Arial"/>
        <family val="2"/>
      </rPr>
      <t>2</t>
    </r>
    <r>
      <rPr>
        <b/>
        <sz val="9"/>
        <rFont val="Arial"/>
        <family val="2"/>
      </rPr>
      <t xml:space="preserve"> Nonstop</t>
    </r>
  </si>
  <si>
    <r>
      <t>O</t>
    </r>
    <r>
      <rPr>
        <b/>
        <vertAlign val="subscript"/>
        <sz val="9"/>
        <rFont val="Arial"/>
        <family val="2"/>
      </rPr>
      <t>2</t>
    </r>
    <r>
      <rPr>
        <b/>
        <sz val="9"/>
        <rFont val="Arial"/>
        <family val="2"/>
      </rPr>
      <t xml:space="preserve"> Volno</t>
    </r>
  </si>
  <si>
    <r>
      <t>O</t>
    </r>
    <r>
      <rPr>
        <b/>
        <vertAlign val="subscript"/>
        <sz val="9"/>
        <rFont val="Arial"/>
        <family val="2"/>
      </rPr>
      <t>2</t>
    </r>
    <r>
      <rPr>
        <b/>
        <sz val="9"/>
        <rFont val="Arial"/>
        <family val="2"/>
      </rPr>
      <t xml:space="preserve"> Standard</t>
    </r>
  </si>
  <si>
    <r>
      <t>O</t>
    </r>
    <r>
      <rPr>
        <b/>
        <vertAlign val="subscript"/>
        <sz val="9"/>
        <rFont val="Arial"/>
        <family val="2"/>
      </rPr>
      <t>2</t>
    </r>
    <r>
      <rPr>
        <b/>
        <sz val="9"/>
        <rFont val="Arial"/>
        <family val="2"/>
      </rPr>
      <t xml:space="preserve"> Mini</t>
    </r>
  </si>
  <si>
    <r>
      <t>O</t>
    </r>
    <r>
      <rPr>
        <b/>
        <vertAlign val="subscript"/>
        <sz val="9"/>
        <rFont val="Arial"/>
        <family val="2"/>
      </rPr>
      <t>2</t>
    </r>
    <r>
      <rPr>
        <b/>
        <sz val="9"/>
        <rFont val="Arial"/>
        <family val="2"/>
      </rPr>
      <t xml:space="preserve"> Trend</t>
    </r>
  </si>
  <si>
    <t>O2 Nonstop</t>
  </si>
  <si>
    <t>O2 Volno</t>
  </si>
  <si>
    <t>O2 Standard</t>
  </si>
  <si>
    <t>O2 Mini</t>
  </si>
  <si>
    <t>O2 Trend</t>
  </si>
  <si>
    <t>EMEA  s. r. o.</t>
  </si>
  <si>
    <t>EMEA s. r. o.</t>
  </si>
  <si>
    <t>Poskytování dotovaného cenového plánu je podmíněno uzavřením smlouvy na 24 měsíců</t>
  </si>
  <si>
    <t>Tarif zaměřen na datový provoz
Neomezený objem dat
max. rychlost 153/153 kb/s
FUP 1 GB
Detailní informace na www.ufon.cz</t>
  </si>
  <si>
    <t>Tarifikace 60+1,
Tarif bez volných jednotek,
Neomezený provoz v rámci vlastní sítě ZDARMA, 
Tarif zaměřen na kombinaci datového a hlasového provozu
Datový provoz: neomezený objem dat, max. rychlost 153/153 kb/s
FUP 1 GB
Detailní informace na www.ufon.cz</t>
  </si>
  <si>
    <t>U:fonův úsporný telefon</t>
  </si>
  <si>
    <t xml:space="preserve">bytové </t>
  </si>
  <si>
    <t>Tarifikace 60+1,
Tarif bez volných jednotek,
neomezený provoz v rámci vlastní sítě zdarma, 
Tarif zaměřen na kombinaci datového a hlasového provozu
Datový provoz: účtovací jednotka = 1 kB
max. rychlost 3/2 Mb/s
FUP 2 GB/týden
Zákazníkovi je v rámci cenového plánu přiděleno VoIP tel.číslo 910 xxx xxx
Detailní informace na www.ufon.cz</t>
  </si>
  <si>
    <t xml:space="preserve">U:fonova vysílačka </t>
  </si>
  <si>
    <t>ZDARMA</t>
  </si>
  <si>
    <t>Telefonování je možné jen po přikoupení tarifu Mobil za 119 Kč</t>
  </si>
  <si>
    <t>PTT celorepublikový tarif .          Neomezené PTT volání v rámci sítě ZDARMA.  Doplňkové služby Mobil za 119,-kč, Internet za 178,50 Kč a Mobil a Internet za 297,50 Kč.  Tarifikace doplňkové služby Mobil je 60+1.                          Tarif Mobil bez volných jednotek      Neomezený tel. provoz v v rámci vlastní sítě ZDARMA.  Zákazníkovi je v rámci cenového plánu přiděleno tel.č. 790 xxx xxx
Detailní informace na www.ufon.cz</t>
  </si>
  <si>
    <t>PTT celorepublikový tarif .          Neomezené PTT volání v rámci sítě ZDARMA.  Doplňkové služby Mobil za 119,-kč, Internet za 178,50 Kč a Mobil a Internet za 297,50 Kč.  Tarifikace doplňkové služby Mobil je 60+1.                          Tarif Mobil bez volných jednotek   
 Neomezený tel. provoz v v rámci vlastní sítě ZDARMA.  Zákazníkovi je v rámci cenového plánu přiděleno 
tel.č. 790 xxx xxx
Detailní informace na www.ufon.cz</t>
  </si>
  <si>
    <t>U:fonova vysílačka - region</t>
  </si>
  <si>
    <t>PTT regionální tarif    Neomezené PTT volání v rámci vybraného regionu ZDARMA.  Zákazníkovi je v rámci cenového plánu přiděleno 
tel.č. 790 xxx xxx
Detailní informace na www.ufon.cz</t>
  </si>
  <si>
    <t>ZA NULA</t>
  </si>
  <si>
    <t xml:space="preserve">Tarif bez účastnické smlouvy </t>
  </si>
  <si>
    <t>Tarifikace 60+1,                     Tarif bez měsíčního poplatku 
Tarif bez volných jednotek,
Neomezený provoz v rámci vlastní sítě ZDARMA                
SMS v síti a do ostatních sítí za 1,50 Kč 
Volitelný balíček U:fonův Internet za 200,-Kč                   Datový provoz: neomezený objem přenesených dat
max. rychlost 153/153 kb/s
FUP 1 GB
Detailní informace na www.ufon.cz</t>
  </si>
  <si>
    <t>ZA 100</t>
  </si>
  <si>
    <t>ZA 300</t>
  </si>
  <si>
    <t>ZA 600 RODINA</t>
  </si>
  <si>
    <t xml:space="preserve">Tarif je možné pořídit jen při aktivaci 3 ks SIM karet. </t>
  </si>
  <si>
    <t>Tarifikace 60+1,                       
Tarif bez volných jednotek,
Neomezený provoz v rámci vlastní sítě ZDARMA                    
SMS ve vlastní síti ZDARMA, do ostatních sítí za 1,50 Kč 
Volitelný balíček U:fonův Internet za 200,-Kč. Datový provoz: neomezený objem přenesených dat
max. rychlost 153/153 kb/s
FUP 1 GB
Detailní informace na www.ufon.cz</t>
  </si>
  <si>
    <t>Tarifikace 60+1,                       
Tarif bez volných jednotek,
Neomezený provoz v rámci vlastní sítě ZDARMA                    SMS ve vlastní sítia do ostatních sítí za 1,50 Kč 
Volitelný balíček U:fonův Internet za 200,-Kč. Datový provoz: neomezený objem přenesených dat
max. rychlost 153/153 kb/s
FUP 1 GB
Detailní informace na www.ufon.cz</t>
  </si>
  <si>
    <t>Cena včetně DPH 
[Kč/3 minuty]</t>
  </si>
  <si>
    <t>PTT regionální tarif                 Neomezené PTT volání v rámci vybraného regionu ZDARMA.  Zákazníkovi je v rámci cenového plánu přiděleno tel.č. 790 xxx xxx
Detailní informace na www.ufon.cz</t>
  </si>
  <si>
    <t>Tarifikace 60+1,                                       Tarif bez měsíčního poplatku 
Tarif bez volných jednotek,
Neomezený provoz v rámci vlastní sítě ZDARMA . SMS v sítia do ostatních sítí za 1,50 Kč 
Volitelný balíček U:fonův Internet za 200,-Kč.Datový provoz: neomezený objem přenesených dat
max. rychlost 153/153 kb/s
FUP 1 GB
Detailní informace na www.ufon.cz</t>
  </si>
  <si>
    <t>Tarifikace 60+1,                       
Tarif bez volných jednotek,
Neomezený provoz v rámci vlastní sítě ZDARMA, SMS ve vlastní sítia do ostatních sítí za 1,50 Kč 
Volitelný balíček U:fonův Internet za 200,-Kč .Datový provoz: neomezený objem přenesených dat
max. rychlost 153/153 kb/s
FUP 1 GB
Detailní informace na www.ufon.cz</t>
  </si>
  <si>
    <t>Tarifikace 60+1,                       
Tarif bez volných jednotek,
Neomezený provoz v rámci vlastní sítě ZDARMA, SMS ve vlastní síti ZDARMA, do ostatních sítí za 1,50 Kč 
Volitelný balíček U:fonův Internet za 200,-Kč .Datový provoz: neomezený objem přenesených dat
max. rychlost 153/153 kb/s
FUP 1 GB
Detailní informace na www.ufon.cz</t>
  </si>
  <si>
    <t>Aktivační poplatek 500,-kč</t>
  </si>
  <si>
    <t>NEW TELEKOM, spol. s.r.o.</t>
  </si>
  <si>
    <t>zpracováno dne 15.12..2008</t>
  </si>
  <si>
    <t>zpracováno dne 15.12. 2008</t>
  </si>
  <si>
    <t>zpracováno dne 15. 12. 2008</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</si>
</sst>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00"/>
    <numFmt numFmtId="168" formatCode="0.0000"/>
    <numFmt numFmtId="169" formatCode="0.0"/>
    <numFmt numFmtId="170" formatCode="#,##0.00\ &quot;Kč&quot;"/>
    <numFmt numFmtId="171" formatCode="#,##0.000\ &quot;Kč&quot;"/>
    <numFmt numFmtId="172" formatCode="#,##0.00\ _K_č"/>
    <numFmt numFmtId="173" formatCode="#,##0.0000\ _K_č"/>
    <numFmt numFmtId="174" formatCode="#,##0.00000\ _K_č"/>
    <numFmt numFmtId="175" formatCode="#,##0.000\ _K_č"/>
    <numFmt numFmtId="176" formatCode="#,##0.0\ _K_č"/>
    <numFmt numFmtId="177" formatCode="#,##0\ _K_č"/>
    <numFmt numFmtId="178" formatCode="#,##0.000"/>
    <numFmt numFmtId="179" formatCode="#,##0.0"/>
  </numFmts>
  <fonts count="22">
    <font>
      <sz val="11"/>
      <name val="Arial"/>
      <family val="0"/>
    </font>
    <font>
      <b/>
      <sz val="11"/>
      <name val="Arial"/>
      <family val="2"/>
    </font>
    <font>
      <sz val="9"/>
      <name val="Arial"/>
      <family val="2"/>
    </font>
    <font>
      <i/>
      <sz val="9"/>
      <name val="Arial"/>
      <family val="2"/>
    </font>
    <font>
      <b/>
      <sz val="9"/>
      <name val="Arial"/>
      <family val="2"/>
    </font>
    <font>
      <sz val="10"/>
      <name val="Arial"/>
      <family val="2"/>
    </font>
    <font>
      <sz val="12"/>
      <name val="Arial"/>
      <family val="2"/>
    </font>
    <font>
      <sz val="8"/>
      <name val="Arial"/>
      <family val="0"/>
    </font>
    <font>
      <u val="single"/>
      <sz val="11"/>
      <color indexed="12"/>
      <name val="Arial"/>
      <family val="0"/>
    </font>
    <font>
      <u val="single"/>
      <sz val="11"/>
      <color indexed="36"/>
      <name val="Arial"/>
      <family val="0"/>
    </font>
    <font>
      <sz val="11"/>
      <color indexed="14"/>
      <name val="Arial"/>
      <family val="2"/>
    </font>
    <font>
      <b/>
      <i/>
      <sz val="9"/>
      <name val="Arial"/>
      <family val="2"/>
    </font>
    <font>
      <u val="single"/>
      <sz val="11"/>
      <name val="Arial"/>
      <family val="2"/>
    </font>
    <font>
      <b/>
      <sz val="8"/>
      <name val="Arial"/>
      <family val="2"/>
    </font>
    <font>
      <b/>
      <sz val="8"/>
      <name val="Tahoma"/>
      <family val="0"/>
    </font>
    <font>
      <sz val="8"/>
      <name val="Tahoma"/>
      <family val="0"/>
    </font>
    <font>
      <b/>
      <i/>
      <sz val="8"/>
      <name val="Arial"/>
      <family val="2"/>
    </font>
    <font>
      <b/>
      <sz val="8"/>
      <name val="Symbol"/>
      <family val="1"/>
    </font>
    <font>
      <b/>
      <sz val="10"/>
      <name val="Arial"/>
      <family val="2"/>
    </font>
    <font>
      <b/>
      <sz val="10"/>
      <color indexed="12"/>
      <name val="Arial"/>
      <family val="2"/>
    </font>
    <font>
      <sz val="10"/>
      <color indexed="12"/>
      <name val="Arial"/>
      <family val="2"/>
    </font>
    <font>
      <b/>
      <vertAlign val="subscript"/>
      <sz val="9"/>
      <name val="Arial"/>
      <family val="2"/>
    </font>
  </fonts>
  <fills count="4">
    <fill>
      <patternFill/>
    </fill>
    <fill>
      <patternFill patternType="gray125"/>
    </fill>
    <fill>
      <patternFill patternType="solid">
        <fgColor indexed="41"/>
        <bgColor indexed="64"/>
      </patternFill>
    </fill>
    <fill>
      <patternFill patternType="solid">
        <fgColor indexed="47"/>
        <bgColor indexed="64"/>
      </patternFill>
    </fill>
  </fills>
  <borders count="103">
    <border>
      <left/>
      <right/>
      <top/>
      <bottom/>
      <diagonal/>
    </border>
    <border>
      <left style="medium"/>
      <right style="medium"/>
      <top style="medium"/>
      <bottom style="medium"/>
    </border>
    <border>
      <left style="medium"/>
      <right style="medium"/>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color indexed="63"/>
      </right>
      <top style="medium"/>
      <bottom style="thin"/>
    </border>
    <border>
      <left>
        <color indexed="63"/>
      </left>
      <right>
        <color indexed="63"/>
      </right>
      <top style="thin"/>
      <bottom style="thin"/>
    </border>
    <border>
      <left style="medium"/>
      <right>
        <color indexed="63"/>
      </right>
      <top style="thin"/>
      <bottom style="medium"/>
    </border>
    <border>
      <left style="medium"/>
      <right style="medium"/>
      <top>
        <color indexed="63"/>
      </top>
      <bottom style="double"/>
    </border>
    <border>
      <left>
        <color indexed="63"/>
      </left>
      <right style="medium"/>
      <top style="thin"/>
      <bottom style="thin"/>
    </border>
    <border>
      <left>
        <color indexed="63"/>
      </left>
      <right style="medium"/>
      <top style="thin"/>
      <bottom style="medium"/>
    </border>
    <border>
      <left style="medium"/>
      <right style="medium"/>
      <top style="thin"/>
      <bottom style="medium"/>
    </border>
    <border>
      <left>
        <color indexed="63"/>
      </left>
      <right style="medium"/>
      <top>
        <color indexed="63"/>
      </top>
      <bottom style="thin"/>
    </border>
    <border>
      <left style="medium"/>
      <right style="thin"/>
      <top style="medium"/>
      <bottom style="double"/>
    </border>
    <border>
      <left style="medium"/>
      <right style="thin"/>
      <top style="double"/>
      <bottom style="medium"/>
    </border>
    <border>
      <left style="medium"/>
      <right style="thin"/>
      <top>
        <color indexed="63"/>
      </top>
      <bottom>
        <color indexed="63"/>
      </bottom>
    </border>
    <border>
      <left style="medium"/>
      <right style="thin"/>
      <top style="medium"/>
      <bottom style="medium"/>
    </border>
    <border>
      <left style="medium"/>
      <right style="thin"/>
      <top style="thin"/>
      <bottom style="thin"/>
    </border>
    <border>
      <left style="medium"/>
      <right style="thin"/>
      <top style="thin"/>
      <bottom style="medium"/>
    </border>
    <border>
      <left style="medium"/>
      <right style="thin"/>
      <top>
        <color indexed="63"/>
      </top>
      <bottom style="medium"/>
    </border>
    <border>
      <left style="thin"/>
      <right>
        <color indexed="63"/>
      </right>
      <top style="medium"/>
      <bottom style="double"/>
    </border>
    <border>
      <left style="thin"/>
      <right>
        <color indexed="63"/>
      </right>
      <top style="double"/>
      <bottom style="medium"/>
    </border>
    <border>
      <left style="thin"/>
      <right>
        <color indexed="63"/>
      </right>
      <top>
        <color indexed="63"/>
      </top>
      <bottom>
        <color indexed="63"/>
      </bottom>
    </border>
    <border>
      <left style="thin"/>
      <right>
        <color indexed="63"/>
      </right>
      <top style="medium"/>
      <bottom style="medium"/>
    </border>
    <border>
      <left style="thin"/>
      <right>
        <color indexed="63"/>
      </right>
      <top style="thin"/>
      <bottom style="thin"/>
    </border>
    <border>
      <left style="thin"/>
      <right>
        <color indexed="63"/>
      </right>
      <top style="thin"/>
      <bottom style="medium"/>
    </border>
    <border>
      <left style="thin"/>
      <right>
        <color indexed="63"/>
      </right>
      <top style="medium"/>
      <bottom>
        <color indexed="63"/>
      </bottom>
    </border>
    <border>
      <left style="medium"/>
      <right style="medium"/>
      <top style="thin"/>
      <bottom style="thin"/>
    </border>
    <border>
      <left style="medium"/>
      <right>
        <color indexed="63"/>
      </right>
      <top>
        <color indexed="63"/>
      </top>
      <bottom style="medium"/>
    </border>
    <border>
      <left>
        <color indexed="63"/>
      </left>
      <right style="medium"/>
      <top style="medium"/>
      <bottom style="double"/>
    </border>
    <border>
      <left style="medium"/>
      <right>
        <color indexed="63"/>
      </right>
      <top>
        <color indexed="63"/>
      </top>
      <bottom style="double"/>
    </border>
    <border>
      <left style="medium"/>
      <right>
        <color indexed="63"/>
      </right>
      <top style="double"/>
      <bottom style="thin"/>
    </border>
    <border>
      <left style="thin"/>
      <right style="medium"/>
      <top style="thin"/>
      <bottom style="thin"/>
    </border>
    <border>
      <left style="thin"/>
      <right style="medium"/>
      <top>
        <color indexed="63"/>
      </top>
      <bottom>
        <color indexed="63"/>
      </bottom>
    </border>
    <border>
      <left style="medium"/>
      <right style="medium"/>
      <top style="medium"/>
      <bottom style="thin"/>
    </border>
    <border>
      <left style="medium"/>
      <right>
        <color indexed="63"/>
      </right>
      <top style="thin"/>
      <bottom style="thin"/>
    </border>
    <border>
      <left style="medium"/>
      <right>
        <color indexed="63"/>
      </right>
      <top style="medium"/>
      <bottom style="thin"/>
    </border>
    <border>
      <left style="thin"/>
      <right style="thin"/>
      <top style="thin"/>
      <bottom style="thin"/>
    </border>
    <border>
      <left style="thin"/>
      <right style="thin"/>
      <top>
        <color indexed="63"/>
      </top>
      <bottom>
        <color indexed="63"/>
      </botto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style="double"/>
    </border>
    <border>
      <left style="thin"/>
      <right style="thin"/>
      <top style="medium"/>
      <bottom>
        <color indexed="63"/>
      </bottom>
    </border>
    <border>
      <left style="thin"/>
      <right style="thin"/>
      <top>
        <color indexed="63"/>
      </top>
      <bottom style="double"/>
    </border>
    <border>
      <left style="thin"/>
      <right style="thin"/>
      <top style="thin"/>
      <bottom style="double"/>
    </border>
    <border>
      <left style="thin"/>
      <right style="medium"/>
      <top style="thin"/>
      <bottom style="double"/>
    </border>
    <border>
      <left style="medium"/>
      <right style="thin"/>
      <top style="medium"/>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double"/>
      <bottom style="medium"/>
    </border>
    <border>
      <left style="thin"/>
      <right style="medium"/>
      <top style="thin"/>
      <bottom style="medium"/>
    </border>
    <border>
      <left style="medium"/>
      <right>
        <color indexed="63"/>
      </right>
      <top style="double"/>
      <bottom style="medium"/>
    </border>
    <border>
      <left style="medium"/>
      <right>
        <color indexed="63"/>
      </right>
      <top>
        <color indexed="63"/>
      </top>
      <bottom style="thin"/>
    </border>
    <border>
      <left style="medium"/>
      <right style="medium"/>
      <top style="double"/>
      <bottom style="medium"/>
    </border>
    <border>
      <left style="medium"/>
      <right style="medium"/>
      <top>
        <color indexed="63"/>
      </top>
      <bottom>
        <color indexed="63"/>
      </bottom>
    </border>
    <border>
      <left style="medium"/>
      <right style="medium"/>
      <top style="double"/>
      <bottom style="thin"/>
    </border>
    <border>
      <left>
        <color indexed="63"/>
      </left>
      <right style="medium"/>
      <top style="medium"/>
      <bottom style="thin"/>
    </border>
    <border>
      <left>
        <color indexed="63"/>
      </left>
      <right style="medium"/>
      <top>
        <color indexed="63"/>
      </top>
      <bottom style="medium"/>
    </border>
    <border>
      <left style="medium"/>
      <right style="medium"/>
      <top>
        <color indexed="63"/>
      </top>
      <bottom style="thin"/>
    </border>
    <border>
      <left>
        <color indexed="63"/>
      </left>
      <right style="medium"/>
      <top style="medium"/>
      <bottom style="medium"/>
    </border>
    <border>
      <left>
        <color indexed="63"/>
      </left>
      <right style="medium"/>
      <top style="double"/>
      <bottom style="thin"/>
    </border>
    <border>
      <left style="medium"/>
      <right>
        <color indexed="63"/>
      </right>
      <top style="medium"/>
      <bottom>
        <color indexed="63"/>
      </bottom>
    </border>
    <border>
      <left style="medium"/>
      <right style="medium"/>
      <top style="medium"/>
      <bottom>
        <color indexed="63"/>
      </bottom>
    </border>
    <border>
      <left style="thin"/>
      <right style="medium"/>
      <top style="medium"/>
      <bottom style="medium"/>
    </border>
    <border>
      <left style="thin"/>
      <right style="medium"/>
      <top style="medium"/>
      <bottom style="thin"/>
    </border>
    <border>
      <left style="thin"/>
      <right style="medium"/>
      <top>
        <color indexed="63"/>
      </top>
      <bottom style="medium"/>
    </border>
    <border>
      <left>
        <color indexed="63"/>
      </left>
      <right style="medium"/>
      <top style="thin"/>
      <bottom>
        <color indexed="63"/>
      </bottom>
    </border>
    <border>
      <left style="thin"/>
      <right style="thin"/>
      <top style="thin"/>
      <bottom style="medium"/>
    </border>
    <border>
      <left style="medium"/>
      <right style="dotted"/>
      <top style="medium"/>
      <bottom style="dashed"/>
    </border>
    <border>
      <left style="dotted"/>
      <right style="dotted"/>
      <top style="medium"/>
      <bottom style="dashed"/>
    </border>
    <border>
      <left style="dotted"/>
      <right style="medium"/>
      <top style="medium"/>
      <bottom style="dashed"/>
    </border>
    <border>
      <left style="dotted"/>
      <right style="dotted"/>
      <top style="dashed"/>
      <bottom style="dashed"/>
    </border>
    <border>
      <left style="dotted"/>
      <right style="medium"/>
      <top style="dashed"/>
      <bottom style="dashed"/>
    </border>
    <border>
      <left style="medium"/>
      <right style="dotted"/>
      <top style="dashed"/>
      <bottom style="dashed"/>
    </border>
    <border>
      <left style="dotted"/>
      <right style="dotted"/>
      <top style="dashed"/>
      <bottom style="medium"/>
    </border>
    <border>
      <left style="dotted"/>
      <right style="medium"/>
      <top style="dashed"/>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color indexed="63"/>
      </left>
      <right style="thin"/>
      <top style="medium"/>
      <bottom style="medium"/>
    </border>
    <border>
      <left>
        <color indexed="63"/>
      </left>
      <right style="thin"/>
      <top style="thin"/>
      <bottom style="thin"/>
    </border>
    <border>
      <left>
        <color indexed="63"/>
      </left>
      <right style="thin"/>
      <top style="medium"/>
      <bottom style="double"/>
    </border>
    <border>
      <left>
        <color indexed="63"/>
      </left>
      <right style="thin"/>
      <top style="double"/>
      <bottom style="medium"/>
    </border>
    <border>
      <left style="thin"/>
      <right style="thin"/>
      <top style="medium"/>
      <bottom style="thin"/>
    </border>
    <border>
      <left>
        <color indexed="63"/>
      </left>
      <right>
        <color indexed="63"/>
      </right>
      <top style="medium"/>
      <bottom>
        <color indexed="63"/>
      </bottom>
    </border>
    <border>
      <left>
        <color indexed="63"/>
      </left>
      <right>
        <color indexed="63"/>
      </right>
      <top>
        <color indexed="63"/>
      </top>
      <bottom style="double"/>
    </border>
    <border>
      <left>
        <color indexed="63"/>
      </left>
      <right style="medium"/>
      <top style="medium"/>
      <bottom>
        <color indexed="63"/>
      </bottom>
    </border>
    <border>
      <left style="thin"/>
      <right>
        <color indexed="63"/>
      </right>
      <top>
        <color indexed="63"/>
      </top>
      <bottom style="thin"/>
    </border>
    <border>
      <left style="thin"/>
      <right style="thin"/>
      <top style="medium"/>
      <bottom style="medium"/>
    </border>
    <border>
      <left>
        <color indexed="63"/>
      </left>
      <right>
        <color indexed="63"/>
      </right>
      <top style="double"/>
      <bottom style="thin"/>
    </border>
    <border>
      <left>
        <color indexed="63"/>
      </left>
      <right style="medium"/>
      <top>
        <color indexed="63"/>
      </top>
      <bottom>
        <color indexed="63"/>
      </bottom>
    </border>
    <border>
      <left style="thin"/>
      <right>
        <color indexed="63"/>
      </right>
      <top>
        <color indexed="63"/>
      </top>
      <bottom style="double"/>
    </border>
    <border>
      <left>
        <color indexed="63"/>
      </left>
      <right style="medium"/>
      <top>
        <color indexed="63"/>
      </top>
      <bottom style="double"/>
    </border>
    <border>
      <left style="thin"/>
      <right>
        <color indexed="63"/>
      </right>
      <top style="double"/>
      <bottom style="thin"/>
    </border>
    <border>
      <left style="thin"/>
      <right style="thin"/>
      <top style="thin"/>
      <bottom>
        <color indexed="63"/>
      </bottom>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9" fillId="0" borderId="0" applyNumberFormat="0" applyFill="0" applyBorder="0" applyAlignment="0" applyProtection="0"/>
  </cellStyleXfs>
  <cellXfs count="552">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horizontal="justify"/>
    </xf>
    <xf numFmtId="0" fontId="5" fillId="0" borderId="0" xfId="0" applyFont="1" applyAlignment="1">
      <alignment horizontal="justify"/>
    </xf>
    <xf numFmtId="0" fontId="6" fillId="0" borderId="0" xfId="0" applyFont="1" applyAlignment="1">
      <alignment horizontal="justify"/>
    </xf>
    <xf numFmtId="0" fontId="2" fillId="0" borderId="0" xfId="0" applyFont="1" applyBorder="1" applyAlignment="1">
      <alignment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0" xfId="0" applyBorder="1" applyAlignment="1">
      <alignment/>
    </xf>
    <xf numFmtId="0" fontId="4"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Alignment="1">
      <alignment/>
    </xf>
    <xf numFmtId="0" fontId="4"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vertical="top"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4"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4" xfId="0" applyFont="1" applyBorder="1" applyAlignment="1">
      <alignment horizontal="center"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4" fillId="0" borderId="2" xfId="0" applyFont="1" applyBorder="1" applyAlignment="1">
      <alignment horizontal="center" wrapText="1"/>
    </xf>
    <xf numFmtId="0" fontId="2" fillId="0" borderId="2" xfId="0" applyFont="1" applyBorder="1" applyAlignment="1">
      <alignment wrapText="1"/>
    </xf>
    <xf numFmtId="0" fontId="2" fillId="0" borderId="2" xfId="0" applyFont="1" applyBorder="1" applyAlignment="1">
      <alignment horizontal="center" wrapText="1"/>
    </xf>
    <xf numFmtId="0" fontId="2" fillId="0" borderId="34" xfId="0" applyFont="1" applyBorder="1" applyAlignment="1">
      <alignment wrapText="1"/>
    </xf>
    <xf numFmtId="0" fontId="2" fillId="0" borderId="11" xfId="0" applyFont="1" applyBorder="1" applyAlignment="1">
      <alignment horizontal="center" wrapText="1"/>
    </xf>
    <xf numFmtId="0" fontId="2" fillId="0" borderId="35"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7" xfId="0" applyFont="1" applyBorder="1" applyAlignment="1">
      <alignment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2"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2" fillId="0" borderId="27" xfId="0" applyFont="1" applyBorder="1" applyAlignment="1">
      <alignment horizontal="center" vertical="center" wrapText="1"/>
    </xf>
    <xf numFmtId="0" fontId="4"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0" xfId="0" applyFont="1" applyBorder="1" applyAlignment="1">
      <alignment horizontal="center" vertical="center" wrapText="1"/>
    </xf>
    <xf numFmtId="0" fontId="4" fillId="0" borderId="51" xfId="0" applyFont="1" applyBorder="1" applyAlignment="1">
      <alignment horizontal="center" vertical="center" wrapText="1"/>
    </xf>
    <xf numFmtId="16" fontId="2" fillId="0" borderId="52" xfId="0" applyNumberFormat="1" applyFont="1" applyBorder="1" applyAlignment="1">
      <alignment horizontal="center" vertical="center" wrapText="1"/>
    </xf>
    <xf numFmtId="0" fontId="2" fillId="0" borderId="36" xfId="0" applyFont="1" applyBorder="1" applyAlignment="1">
      <alignment horizontal="center" vertical="center" wrapText="1"/>
    </xf>
    <xf numFmtId="0" fontId="10" fillId="0" borderId="0" xfId="0" applyFont="1" applyAlignment="1">
      <alignment horizontal="left"/>
    </xf>
    <xf numFmtId="0" fontId="2" fillId="0" borderId="0" xfId="0" applyFont="1" applyBorder="1" applyAlignment="1">
      <alignment wrapText="1"/>
    </xf>
    <xf numFmtId="0" fontId="0" fillId="0" borderId="0" xfId="0" applyBorder="1" applyAlignment="1">
      <alignment/>
    </xf>
    <xf numFmtId="0" fontId="2" fillId="0" borderId="0" xfId="0" applyFont="1" applyAlignment="1">
      <alignment wrapText="1"/>
    </xf>
    <xf numFmtId="2" fontId="2" fillId="0" borderId="17" xfId="0" applyNumberFormat="1"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2" fontId="2" fillId="0" borderId="54"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27" xfId="0" applyFont="1" applyBorder="1" applyAlignment="1">
      <alignment horizontal="center" wrapText="1"/>
    </xf>
    <xf numFmtId="0" fontId="2" fillId="0" borderId="55" xfId="0" applyFont="1" applyBorder="1" applyAlignment="1">
      <alignment horizontal="center" wrapText="1"/>
    </xf>
    <xf numFmtId="0" fontId="2" fillId="0" borderId="34" xfId="0" applyFont="1" applyBorder="1" applyAlignment="1">
      <alignment horizontal="center" wrapText="1"/>
    </xf>
    <xf numFmtId="2" fontId="4" fillId="0" borderId="27" xfId="0" applyNumberFormat="1" applyFont="1" applyBorder="1" applyAlignment="1">
      <alignment horizontal="center" vertical="center" wrapText="1"/>
    </xf>
    <xf numFmtId="2" fontId="2" fillId="0" borderId="53" xfId="0" applyNumberFormat="1" applyFont="1" applyBorder="1" applyAlignment="1">
      <alignment horizontal="center" vertical="center" wrapText="1"/>
    </xf>
    <xf numFmtId="2" fontId="2" fillId="0" borderId="27" xfId="0" applyNumberFormat="1" applyFont="1" applyBorder="1" applyAlignment="1">
      <alignment horizontal="center" vertical="center" wrapText="1"/>
    </xf>
    <xf numFmtId="2" fontId="2" fillId="0" borderId="11" xfId="0" applyNumberFormat="1" applyFont="1" applyBorder="1" applyAlignment="1">
      <alignment horizontal="center" vertical="center" wrapText="1"/>
    </xf>
    <xf numFmtId="0" fontId="0" fillId="0" borderId="0" xfId="0" applyFont="1" applyAlignment="1">
      <alignment/>
    </xf>
    <xf numFmtId="0" fontId="2" fillId="0" borderId="9" xfId="0" applyFont="1" applyBorder="1" applyAlignment="1">
      <alignment vertical="center" wrapText="1"/>
    </xf>
    <xf numFmtId="0" fontId="2" fillId="0" borderId="10" xfId="0" applyFont="1" applyBorder="1" applyAlignment="1">
      <alignment vertical="center" wrapText="1"/>
    </xf>
    <xf numFmtId="0" fontId="4" fillId="0" borderId="56" xfId="0" applyFont="1" applyBorder="1" applyAlignment="1">
      <alignment vertical="center" wrapText="1"/>
    </xf>
    <xf numFmtId="2" fontId="2" fillId="0" borderId="27" xfId="0" applyNumberFormat="1" applyFont="1" applyBorder="1" applyAlignment="1">
      <alignment horizontal="center" wrapText="1"/>
    </xf>
    <xf numFmtId="0" fontId="2"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2" xfId="0" applyFont="1" applyBorder="1" applyAlignment="1">
      <alignment horizontal="center" vertical="center" wrapText="1"/>
    </xf>
    <xf numFmtId="0" fontId="2" fillId="0" borderId="58" xfId="0" applyFont="1" applyBorder="1" applyAlignment="1">
      <alignment horizontal="center" wrapText="1"/>
    </xf>
    <xf numFmtId="0" fontId="2" fillId="0" borderId="56" xfId="0" applyFont="1" applyBorder="1" applyAlignment="1">
      <alignment horizontal="center" wrapText="1"/>
    </xf>
    <xf numFmtId="0" fontId="4" fillId="0" borderId="9"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35" xfId="0" applyFont="1" applyBorder="1" applyAlignment="1">
      <alignment horizontal="center" wrapText="1"/>
    </xf>
    <xf numFmtId="0" fontId="2" fillId="0" borderId="1" xfId="0" applyFont="1" applyBorder="1" applyAlignment="1">
      <alignment horizontal="center" wrapText="1"/>
    </xf>
    <xf numFmtId="0" fontId="2" fillId="0" borderId="59" xfId="0" applyFont="1" applyBorder="1" applyAlignment="1">
      <alignment horizontal="center" vertical="center" wrapText="1"/>
    </xf>
    <xf numFmtId="0" fontId="4" fillId="0" borderId="34" xfId="0" applyFont="1" applyBorder="1" applyAlignment="1">
      <alignment vertical="center" wrapText="1"/>
    </xf>
    <xf numFmtId="0" fontId="2" fillId="0" borderId="36" xfId="0" applyFont="1" applyBorder="1" applyAlignment="1">
      <alignment horizontal="center" wrapText="1"/>
    </xf>
    <xf numFmtId="2" fontId="2" fillId="0" borderId="27" xfId="22" applyNumberFormat="1" applyFont="1" applyBorder="1" applyAlignment="1">
      <alignment horizontal="center" wrapText="1"/>
      <protection/>
    </xf>
    <xf numFmtId="2" fontId="2" fillId="0" borderId="55" xfId="22" applyNumberFormat="1" applyFont="1" applyBorder="1" applyAlignment="1">
      <alignment horizontal="center" wrapText="1"/>
      <protection/>
    </xf>
    <xf numFmtId="2" fontId="2" fillId="0" borderId="34" xfId="22" applyNumberFormat="1" applyFont="1" applyBorder="1" applyAlignment="1">
      <alignment horizontal="center" wrapText="1"/>
      <protection/>
    </xf>
    <xf numFmtId="0" fontId="4" fillId="0" borderId="60" xfId="0" applyFont="1" applyBorder="1" applyAlignment="1">
      <alignment horizontal="center" vertical="center" wrapText="1"/>
    </xf>
    <xf numFmtId="0" fontId="3"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wrapText="1"/>
    </xf>
    <xf numFmtId="0" fontId="4" fillId="0" borderId="0" xfId="0" applyFont="1" applyBorder="1" applyAlignment="1">
      <alignment horizontal="center" wrapText="1"/>
    </xf>
    <xf numFmtId="0" fontId="11" fillId="2" borderId="34" xfId="0" applyFont="1" applyFill="1" applyBorder="1" applyAlignment="1">
      <alignment horizontal="center" vertical="center" wrapText="1"/>
    </xf>
    <xf numFmtId="0" fontId="11" fillId="2" borderId="61" xfId="0" applyFont="1" applyFill="1" applyBorder="1" applyAlignment="1">
      <alignment horizontal="center" vertical="center" wrapText="1"/>
    </xf>
    <xf numFmtId="0" fontId="11" fillId="3" borderId="34" xfId="0" applyFont="1" applyFill="1" applyBorder="1" applyAlignment="1">
      <alignment horizontal="center" vertical="center" wrapText="1"/>
    </xf>
    <xf numFmtId="170" fontId="4" fillId="0" borderId="1" xfId="0" applyNumberFormat="1" applyFont="1" applyBorder="1" applyAlignment="1">
      <alignment horizontal="center" vertical="center" wrapText="1"/>
    </xf>
    <xf numFmtId="172" fontId="4" fillId="0" borderId="53" xfId="0" applyNumberFormat="1" applyFont="1" applyBorder="1" applyAlignment="1">
      <alignment horizontal="center" vertical="center" wrapText="1"/>
    </xf>
    <xf numFmtId="3" fontId="4" fillId="0" borderId="53" xfId="0" applyNumberFormat="1" applyFont="1" applyBorder="1" applyAlignment="1">
      <alignment horizontal="center" vertical="center" wrapText="1"/>
    </xf>
    <xf numFmtId="170" fontId="4" fillId="0" borderId="53" xfId="0" applyNumberFormat="1" applyFont="1" applyBorder="1" applyAlignment="1">
      <alignment horizontal="center" vertical="center" wrapText="1"/>
    </xf>
    <xf numFmtId="177" fontId="4" fillId="0" borderId="53" xfId="0" applyNumberFormat="1" applyFont="1" applyBorder="1" applyAlignment="1">
      <alignment horizontal="center" vertical="center" wrapText="1"/>
    </xf>
    <xf numFmtId="0" fontId="4" fillId="0" borderId="53" xfId="0" applyNumberFormat="1" applyFont="1" applyBorder="1" applyAlignment="1">
      <alignment horizontal="center" vertical="center" wrapText="1"/>
    </xf>
    <xf numFmtId="172"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170" fontId="4" fillId="0" borderId="27" xfId="0" applyNumberFormat="1" applyFont="1" applyBorder="1" applyAlignment="1">
      <alignment horizontal="center" vertical="center" wrapText="1"/>
    </xf>
    <xf numFmtId="170" fontId="4" fillId="0" borderId="34" xfId="0" applyNumberFormat="1" applyFont="1" applyBorder="1" applyAlignment="1">
      <alignment horizontal="center" vertical="center" wrapText="1"/>
    </xf>
    <xf numFmtId="172" fontId="4" fillId="0" borderId="34" xfId="0" applyNumberFormat="1" applyFont="1" applyBorder="1" applyAlignment="1">
      <alignment horizontal="center" vertical="center" wrapText="1"/>
    </xf>
    <xf numFmtId="0" fontId="4" fillId="0" borderId="34" xfId="0" applyFont="1" applyBorder="1" applyAlignment="1">
      <alignment horizontal="center" vertical="center" wrapText="1"/>
    </xf>
    <xf numFmtId="173" fontId="4" fillId="0" borderId="34" xfId="0" applyNumberFormat="1" applyFont="1" applyBorder="1" applyAlignment="1">
      <alignment horizontal="center" vertical="center" wrapText="1"/>
    </xf>
    <xf numFmtId="177" fontId="4" fillId="0" borderId="34" xfId="0" applyNumberFormat="1" applyFont="1" applyBorder="1" applyAlignment="1">
      <alignment horizontal="center" vertical="center" wrapText="1"/>
    </xf>
    <xf numFmtId="167" fontId="4" fillId="0" borderId="58" xfId="0" applyNumberFormat="1" applyFont="1" applyBorder="1" applyAlignment="1">
      <alignment horizontal="center" vertical="center" wrapText="1"/>
    </xf>
    <xf numFmtId="172" fontId="4" fillId="0" borderId="58" xfId="0" applyNumberFormat="1" applyFont="1" applyBorder="1" applyAlignment="1">
      <alignment horizontal="center" vertical="center" wrapText="1"/>
    </xf>
    <xf numFmtId="173" fontId="4" fillId="0" borderId="58" xfId="0" applyNumberFormat="1" applyFont="1" applyBorder="1" applyAlignment="1">
      <alignment horizontal="center" vertical="center" wrapText="1"/>
    </xf>
    <xf numFmtId="177" fontId="4" fillId="0" borderId="58" xfId="0" applyNumberFormat="1" applyFont="1" applyBorder="1" applyAlignment="1">
      <alignment horizontal="center" vertical="center" wrapText="1"/>
    </xf>
    <xf numFmtId="167" fontId="4" fillId="0" borderId="27" xfId="0" applyNumberFormat="1" applyFont="1" applyBorder="1" applyAlignment="1">
      <alignment horizontal="center" vertical="center" wrapText="1"/>
    </xf>
    <xf numFmtId="172" fontId="4" fillId="0" borderId="27" xfId="0" applyNumberFormat="1" applyFont="1" applyBorder="1" applyAlignment="1">
      <alignment horizontal="center" vertical="center" wrapText="1"/>
    </xf>
    <xf numFmtId="173" fontId="4" fillId="0" borderId="27" xfId="0" applyNumberFormat="1" applyFont="1" applyBorder="1" applyAlignment="1">
      <alignment horizontal="center" vertical="center" wrapText="1"/>
    </xf>
    <xf numFmtId="177" fontId="4" fillId="0" borderId="27" xfId="0" applyNumberFormat="1" applyFont="1" applyBorder="1" applyAlignment="1">
      <alignment horizontal="center" vertical="center" wrapText="1"/>
    </xf>
    <xf numFmtId="170" fontId="4" fillId="0" borderId="2" xfId="0" applyNumberFormat="1" applyFont="1" applyBorder="1" applyAlignment="1">
      <alignment horizontal="center" vertical="center" wrapText="1"/>
    </xf>
    <xf numFmtId="167" fontId="4" fillId="0" borderId="34" xfId="0" applyNumberFormat="1" applyFont="1" applyBorder="1" applyAlignment="1">
      <alignment horizontal="center" vertical="center" wrapText="1"/>
    </xf>
    <xf numFmtId="168" fontId="4" fillId="0" borderId="27" xfId="0" applyNumberFormat="1" applyFont="1" applyBorder="1" applyAlignment="1">
      <alignment horizontal="center" vertical="center" wrapText="1"/>
    </xf>
    <xf numFmtId="172" fontId="4" fillId="0" borderId="54" xfId="0" applyNumberFormat="1" applyFont="1" applyBorder="1" applyAlignment="1">
      <alignment horizontal="center" vertical="center" wrapText="1"/>
    </xf>
    <xf numFmtId="173" fontId="4" fillId="0" borderId="54" xfId="0" applyNumberFormat="1" applyFont="1" applyBorder="1" applyAlignment="1">
      <alignment horizontal="center" vertical="center" wrapText="1"/>
    </xf>
    <xf numFmtId="168" fontId="4" fillId="0" borderId="54" xfId="0" applyNumberFormat="1" applyFont="1" applyBorder="1" applyAlignment="1">
      <alignment horizontal="center" vertical="center" wrapText="1"/>
    </xf>
    <xf numFmtId="172" fontId="4" fillId="0" borderId="11" xfId="0" applyNumberFormat="1" applyFont="1" applyBorder="1" applyAlignment="1">
      <alignment horizontal="center" vertical="center" wrapText="1"/>
    </xf>
    <xf numFmtId="167" fontId="4" fillId="0" borderId="11" xfId="0" applyNumberFormat="1" applyFont="1" applyBorder="1" applyAlignment="1">
      <alignment horizontal="center" vertical="center" wrapText="1"/>
    </xf>
    <xf numFmtId="177" fontId="4" fillId="0" borderId="11" xfId="0" applyNumberFormat="1" applyFont="1" applyBorder="1" applyAlignment="1">
      <alignment horizontal="center" vertical="center" wrapText="1"/>
    </xf>
    <xf numFmtId="170" fontId="4" fillId="0" borderId="11" xfId="0" applyNumberFormat="1" applyFont="1" applyBorder="1" applyAlignment="1">
      <alignment horizontal="center" vertical="center" wrapText="1"/>
    </xf>
    <xf numFmtId="167" fontId="4" fillId="0" borderId="1" xfId="0" applyNumberFormat="1" applyFont="1" applyBorder="1" applyAlignment="1">
      <alignment horizontal="center" vertical="center" wrapText="1"/>
    </xf>
    <xf numFmtId="167" fontId="4" fillId="0" borderId="2" xfId="0" applyNumberFormat="1" applyFont="1" applyBorder="1" applyAlignment="1">
      <alignment horizontal="center" vertical="center" wrapText="1"/>
    </xf>
    <xf numFmtId="173" fontId="4" fillId="0" borderId="2" xfId="0" applyNumberFormat="1" applyFont="1" applyBorder="1" applyAlignment="1">
      <alignment horizontal="center" vertical="center" wrapText="1"/>
    </xf>
    <xf numFmtId="172" fontId="4" fillId="0" borderId="2" xfId="0" applyNumberFormat="1" applyFont="1" applyBorder="1" applyAlignment="1">
      <alignment horizontal="center" vertical="center" wrapText="1"/>
    </xf>
    <xf numFmtId="170" fontId="13" fillId="0" borderId="62" xfId="0" applyNumberFormat="1" applyFont="1" applyBorder="1" applyAlignment="1">
      <alignment horizontal="center" vertical="center" wrapText="1"/>
    </xf>
    <xf numFmtId="175" fontId="4" fillId="0" borderId="27" xfId="0" applyNumberFormat="1" applyFont="1" applyBorder="1" applyAlignment="1">
      <alignment horizontal="center" vertical="center" wrapText="1"/>
    </xf>
    <xf numFmtId="2" fontId="4" fillId="0" borderId="63" xfId="0" applyNumberFormat="1" applyFont="1" applyBorder="1" applyAlignment="1">
      <alignment horizontal="center" vertical="center" wrapText="1"/>
    </xf>
    <xf numFmtId="170" fontId="4" fillId="0" borderId="64" xfId="0" applyNumberFormat="1" applyFont="1" applyBorder="1" applyAlignment="1">
      <alignment horizontal="center" vertical="center" wrapText="1"/>
    </xf>
    <xf numFmtId="170" fontId="4" fillId="0" borderId="56" xfId="0" applyNumberFormat="1" applyFont="1" applyBorder="1" applyAlignment="1">
      <alignment horizontal="center" vertical="center" wrapText="1"/>
    </xf>
    <xf numFmtId="170" fontId="4" fillId="0" borderId="32" xfId="0" applyNumberFormat="1" applyFont="1" applyBorder="1" applyAlignment="1">
      <alignment horizontal="center" vertical="center" wrapText="1"/>
    </xf>
    <xf numFmtId="170" fontId="4" fillId="0" borderId="9" xfId="0" applyNumberFormat="1" applyFont="1" applyBorder="1" applyAlignment="1">
      <alignment horizontal="center" vertical="center" wrapText="1"/>
    </xf>
    <xf numFmtId="170" fontId="4" fillId="0" borderId="50" xfId="0" applyNumberFormat="1" applyFont="1" applyBorder="1" applyAlignment="1">
      <alignment horizontal="center" vertical="center" wrapText="1"/>
    </xf>
    <xf numFmtId="170" fontId="4" fillId="0" borderId="10"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170" fontId="4" fillId="0" borderId="65" xfId="0" applyNumberFormat="1" applyFont="1" applyBorder="1" applyAlignment="1">
      <alignment horizontal="center" vertical="center" wrapText="1"/>
    </xf>
    <xf numFmtId="170" fontId="4" fillId="0" borderId="57" xfId="0" applyNumberFormat="1" applyFont="1" applyBorder="1" applyAlignment="1">
      <alignment horizontal="center" vertical="center" wrapText="1"/>
    </xf>
    <xf numFmtId="2" fontId="2" fillId="0" borderId="2" xfId="22" applyNumberFormat="1" applyFont="1" applyBorder="1" applyAlignment="1">
      <alignment horizontal="center" vertical="center" wrapText="1"/>
      <protection/>
    </xf>
    <xf numFmtId="0" fontId="2" fillId="0" borderId="48" xfId="0" applyFont="1" applyBorder="1" applyAlignment="1">
      <alignment vertical="center" wrapText="1"/>
    </xf>
    <xf numFmtId="0" fontId="2" fillId="0" borderId="2" xfId="0" applyFont="1" applyBorder="1" applyAlignment="1">
      <alignment vertical="center" wrapText="1"/>
    </xf>
    <xf numFmtId="0" fontId="2" fillId="0" borderId="34" xfId="0" applyFont="1" applyBorder="1" applyAlignment="1">
      <alignment vertical="center" wrapText="1"/>
    </xf>
    <xf numFmtId="0" fontId="2" fillId="0" borderId="11" xfId="0" applyFont="1" applyBorder="1" applyAlignment="1">
      <alignment vertical="center" wrapText="1"/>
    </xf>
    <xf numFmtId="0" fontId="4" fillId="0" borderId="62" xfId="0" applyFont="1" applyBorder="1" applyAlignment="1">
      <alignment horizontal="center" vertical="center" wrapText="1"/>
    </xf>
    <xf numFmtId="0" fontId="2" fillId="0" borderId="55" xfId="0" applyFont="1" applyBorder="1" applyAlignment="1">
      <alignment wrapText="1"/>
    </xf>
    <xf numFmtId="0" fontId="2" fillId="0" borderId="27" xfId="0" applyFont="1" applyBorder="1" applyAlignment="1">
      <alignment wrapText="1"/>
    </xf>
    <xf numFmtId="0" fontId="2" fillId="0" borderId="66" xfId="0" applyFont="1" applyBorder="1" applyAlignment="1">
      <alignment horizontal="center" vertical="center" wrapText="1"/>
    </xf>
    <xf numFmtId="2" fontId="4" fillId="0" borderId="54"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172" fontId="13" fillId="0" borderId="57" xfId="0" applyNumberFormat="1" applyFont="1" applyBorder="1" applyAlignment="1">
      <alignment horizontal="left" vertical="center" wrapText="1"/>
    </xf>
    <xf numFmtId="170" fontId="13" fillId="0" borderId="11" xfId="0" applyNumberFormat="1" applyFont="1" applyBorder="1" applyAlignment="1">
      <alignment horizontal="left" vertical="center" wrapText="1"/>
    </xf>
    <xf numFmtId="170" fontId="4" fillId="0" borderId="9" xfId="0" applyNumberFormat="1" applyFont="1" applyBorder="1" applyAlignment="1">
      <alignment horizontal="left" vertical="center" wrapText="1"/>
    </xf>
    <xf numFmtId="0" fontId="4" fillId="0" borderId="5" xfId="0" applyFont="1" applyBorder="1" applyAlignment="1">
      <alignment vertical="center" wrapText="1"/>
    </xf>
    <xf numFmtId="170" fontId="2" fillId="0" borderId="11" xfId="0" applyNumberFormat="1" applyFont="1" applyBorder="1" applyAlignment="1">
      <alignment horizontal="left" vertical="center" wrapText="1"/>
    </xf>
    <xf numFmtId="0" fontId="2" fillId="0" borderId="57" xfId="0" applyFont="1" applyBorder="1" applyAlignment="1">
      <alignment horizontal="left" vertical="center" wrapText="1"/>
    </xf>
    <xf numFmtId="172" fontId="4" fillId="0" borderId="62" xfId="0" applyNumberFormat="1" applyFont="1" applyBorder="1" applyAlignment="1">
      <alignment horizontal="center" vertical="center" wrapText="1"/>
    </xf>
    <xf numFmtId="172" fontId="4" fillId="0" borderId="57" xfId="0" applyNumberFormat="1" applyFont="1" applyBorder="1" applyAlignment="1">
      <alignment horizontal="center" vertical="center" wrapText="1"/>
    </xf>
    <xf numFmtId="170" fontId="4" fillId="0" borderId="56" xfId="0" applyNumberFormat="1" applyFont="1" applyBorder="1" applyAlignment="1">
      <alignment horizontal="justify" vertical="center" wrapText="1"/>
    </xf>
    <xf numFmtId="170" fontId="2" fillId="0" borderId="27" xfId="0" applyNumberFormat="1" applyFont="1" applyBorder="1" applyAlignment="1">
      <alignment horizontal="left" vertical="center" wrapText="1"/>
    </xf>
    <xf numFmtId="170" fontId="13" fillId="0" borderId="1" xfId="0" applyNumberFormat="1" applyFont="1" applyBorder="1" applyAlignment="1">
      <alignment horizontal="center" vertical="center" wrapText="1"/>
    </xf>
    <xf numFmtId="170" fontId="13" fillId="0" borderId="1" xfId="0" applyNumberFormat="1" applyFont="1" applyBorder="1" applyAlignment="1">
      <alignment horizontal="left" vertical="center" wrapText="1"/>
    </xf>
    <xf numFmtId="172" fontId="4" fillId="0" borderId="1" xfId="0" applyNumberFormat="1" applyFont="1" applyBorder="1" applyAlignment="1">
      <alignment horizontal="left" vertical="center" wrapText="1"/>
    </xf>
    <xf numFmtId="170" fontId="13" fillId="0" borderId="56" xfId="0" applyNumberFormat="1" applyFont="1" applyBorder="1" applyAlignment="1">
      <alignment horizontal="left" vertical="center" wrapText="1"/>
    </xf>
    <xf numFmtId="0" fontId="2" fillId="0" borderId="56" xfId="0" applyFont="1" applyBorder="1" applyAlignment="1">
      <alignment vertical="center" wrapText="1"/>
    </xf>
    <xf numFmtId="0" fontId="18" fillId="0" borderId="67" xfId="20" applyFont="1" applyBorder="1" applyAlignment="1">
      <alignment horizontal="center"/>
      <protection/>
    </xf>
    <xf numFmtId="0" fontId="18" fillId="0" borderId="50" xfId="20" applyFont="1" applyBorder="1" applyAlignment="1">
      <alignment horizontal="center"/>
      <protection/>
    </xf>
    <xf numFmtId="0" fontId="18" fillId="0" borderId="68" xfId="20" applyFont="1" applyBorder="1">
      <alignment/>
      <protection/>
    </xf>
    <xf numFmtId="0" fontId="5" fillId="0" borderId="69" xfId="20" applyFont="1" applyBorder="1">
      <alignment/>
      <protection/>
    </xf>
    <xf numFmtId="0" fontId="5" fillId="0" borderId="69" xfId="20" applyFont="1" applyBorder="1" applyAlignment="1">
      <alignment horizontal="center"/>
      <protection/>
    </xf>
    <xf numFmtId="0" fontId="5" fillId="0" borderId="70" xfId="20" applyFont="1" applyBorder="1" applyAlignment="1">
      <alignment horizontal="center"/>
      <protection/>
    </xf>
    <xf numFmtId="0" fontId="5" fillId="0" borderId="0" xfId="20" applyFont="1" applyAlignment="1">
      <alignment horizontal="center"/>
      <protection/>
    </xf>
    <xf numFmtId="0" fontId="18" fillId="0" borderId="39" xfId="0" applyFont="1" applyBorder="1" applyAlignment="1">
      <alignment/>
    </xf>
    <xf numFmtId="0" fontId="5" fillId="0" borderId="71" xfId="20" applyFont="1" applyBorder="1" applyAlignment="1">
      <alignment horizontal="center"/>
      <protection/>
    </xf>
    <xf numFmtId="0" fontId="18" fillId="0" borderId="71" xfId="20" applyFont="1" applyBorder="1" applyAlignment="1">
      <alignment horizontal="center"/>
      <protection/>
    </xf>
    <xf numFmtId="0" fontId="18" fillId="0" borderId="72" xfId="20" applyFont="1" applyBorder="1" applyAlignment="1">
      <alignment horizontal="center"/>
      <protection/>
    </xf>
    <xf numFmtId="0" fontId="5" fillId="0" borderId="73" xfId="20" applyFont="1" applyBorder="1">
      <alignment/>
      <protection/>
    </xf>
    <xf numFmtId="0" fontId="5" fillId="0" borderId="72" xfId="20" applyFont="1" applyBorder="1" applyAlignment="1">
      <alignment horizontal="center"/>
      <protection/>
    </xf>
    <xf numFmtId="0" fontId="18" fillId="0" borderId="28" xfId="0" applyFont="1" applyBorder="1" applyAlignment="1">
      <alignment/>
    </xf>
    <xf numFmtId="0" fontId="5" fillId="0" borderId="74" xfId="20" applyFont="1" applyBorder="1" applyAlignment="1">
      <alignment horizontal="center"/>
      <protection/>
    </xf>
    <xf numFmtId="0" fontId="5" fillId="0" borderId="75" xfId="20" applyFont="1" applyBorder="1" applyAlignment="1">
      <alignment horizontal="center"/>
      <protection/>
    </xf>
    <xf numFmtId="0" fontId="18" fillId="0" borderId="0" xfId="0" applyFont="1" applyAlignment="1">
      <alignment horizontal="center" vertical="center" wrapText="1"/>
    </xf>
    <xf numFmtId="0" fontId="19" fillId="0" borderId="0" xfId="0" applyFont="1" applyFill="1" applyAlignment="1">
      <alignment/>
    </xf>
    <xf numFmtId="0" fontId="20" fillId="0" borderId="0" xfId="0" applyFont="1" applyFill="1" applyAlignment="1">
      <alignment/>
    </xf>
    <xf numFmtId="0" fontId="4" fillId="0" borderId="57" xfId="0" applyFont="1" applyBorder="1" applyAlignment="1">
      <alignment horizontal="center" vertical="center" wrapText="1"/>
    </xf>
    <xf numFmtId="0" fontId="1" fillId="0" borderId="0" xfId="0" applyFont="1" applyAlignment="1">
      <alignment horizontal="justify" wrapText="1"/>
    </xf>
    <xf numFmtId="170" fontId="4" fillId="0" borderId="58" xfId="0" applyNumberFormat="1" applyFont="1" applyBorder="1" applyAlignment="1">
      <alignment horizontal="center" vertical="center" wrapText="1"/>
    </xf>
    <xf numFmtId="0" fontId="4" fillId="0" borderId="2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0" xfId="0" applyFont="1" applyBorder="1" applyAlignment="1">
      <alignment/>
    </xf>
    <xf numFmtId="0" fontId="2" fillId="0" borderId="31" xfId="0" applyFont="1" applyBorder="1" applyAlignment="1">
      <alignment horizontal="center" wrapText="1"/>
    </xf>
    <xf numFmtId="0" fontId="2" fillId="0" borderId="55" xfId="0" applyFont="1" applyFill="1" applyBorder="1" applyAlignment="1">
      <alignment wrapText="1"/>
    </xf>
    <xf numFmtId="0" fontId="2" fillId="0" borderId="27" xfId="0" applyFont="1" applyFill="1" applyBorder="1" applyAlignment="1">
      <alignment horizontal="center" wrapText="1"/>
    </xf>
    <xf numFmtId="2" fontId="2" fillId="0" borderId="9" xfId="0" applyNumberFormat="1" applyFont="1" applyBorder="1" applyAlignment="1">
      <alignment horizontal="center" wrapText="1"/>
    </xf>
    <xf numFmtId="170" fontId="2" fillId="0" borderId="34" xfId="21" applyNumberFormat="1" applyFont="1" applyBorder="1" applyAlignment="1">
      <alignment horizontal="center" wrapText="1"/>
      <protection/>
    </xf>
    <xf numFmtId="2" fontId="2" fillId="0" borderId="34" xfId="0" applyNumberFormat="1" applyFont="1" applyBorder="1" applyAlignment="1">
      <alignment horizontal="center" wrapText="1"/>
    </xf>
    <xf numFmtId="0" fontId="2" fillId="0" borderId="11" xfId="0" applyFont="1" applyFill="1" applyBorder="1" applyAlignment="1">
      <alignment horizontal="center" wrapText="1"/>
    </xf>
    <xf numFmtId="0" fontId="2" fillId="0" borderId="36" xfId="0" applyFont="1" applyBorder="1" applyAlignment="1">
      <alignment wrapText="1"/>
    </xf>
    <xf numFmtId="170" fontId="4" fillId="0" borderId="27" xfId="21" applyNumberFormat="1" applyFont="1" applyBorder="1" applyAlignment="1">
      <alignment horizontal="center" wrapText="1"/>
      <protection/>
    </xf>
    <xf numFmtId="0" fontId="2" fillId="0" borderId="9" xfId="0" applyFont="1" applyBorder="1" applyAlignment="1">
      <alignment horizontal="center" wrapText="1"/>
    </xf>
    <xf numFmtId="170" fontId="2" fillId="0" borderId="10" xfId="0" applyNumberFormat="1" applyFont="1" applyBorder="1" applyAlignment="1">
      <alignment horizontal="center" vertical="center" wrapText="1"/>
    </xf>
    <xf numFmtId="0" fontId="4" fillId="0" borderId="27" xfId="0" applyFont="1" applyFill="1" applyBorder="1" applyAlignment="1">
      <alignment horizontal="center" wrapText="1"/>
    </xf>
    <xf numFmtId="170" fontId="2" fillId="0" borderId="11" xfId="21" applyNumberFormat="1" applyFont="1" applyBorder="1" applyAlignment="1">
      <alignment horizontal="center" wrapText="1"/>
      <protection/>
    </xf>
    <xf numFmtId="0" fontId="0" fillId="0" borderId="0" xfId="0" applyFont="1" applyFill="1" applyAlignment="1">
      <alignment horizontal="center"/>
    </xf>
    <xf numFmtId="0" fontId="2" fillId="0" borderId="34" xfId="0" applyFont="1" applyFill="1" applyBorder="1" applyAlignment="1">
      <alignment horizontal="center" wrapText="1"/>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7" xfId="0" applyFont="1" applyFill="1" applyBorder="1" applyAlignment="1">
      <alignment horizontal="center" vertical="center" wrapText="1"/>
    </xf>
    <xf numFmtId="0" fontId="2" fillId="0" borderId="4" xfId="0" applyFont="1" applyBorder="1" applyAlignment="1">
      <alignment horizontal="center" wrapText="1"/>
    </xf>
    <xf numFmtId="0" fontId="2" fillId="0" borderId="11" xfId="0" applyFont="1" applyFill="1" applyBorder="1" applyAlignment="1">
      <alignment horizontal="center" vertical="center" wrapText="1"/>
    </xf>
    <xf numFmtId="0" fontId="2" fillId="0" borderId="0" xfId="0" applyFont="1" applyBorder="1" applyAlignment="1">
      <alignment/>
    </xf>
    <xf numFmtId="0" fontId="4" fillId="0" borderId="56" xfId="0" applyFont="1" applyBorder="1" applyAlignment="1">
      <alignment horizontal="center" vertical="center" wrapText="1"/>
    </xf>
    <xf numFmtId="0" fontId="2" fillId="0" borderId="76" xfId="0" applyNumberFormat="1" applyFont="1" applyBorder="1" applyAlignment="1">
      <alignment horizontal="center" vertical="center" wrapText="1"/>
    </xf>
    <xf numFmtId="0" fontId="2" fillId="0" borderId="77" xfId="0" applyFont="1" applyBorder="1" applyAlignment="1">
      <alignment vertical="center" wrapText="1"/>
    </xf>
    <xf numFmtId="0" fontId="2" fillId="0" borderId="78" xfId="0" applyFont="1" applyBorder="1" applyAlignment="1">
      <alignment vertical="center" wrapText="1"/>
    </xf>
    <xf numFmtId="0" fontId="2" fillId="0" borderId="17" xfId="0" applyNumberFormat="1" applyFont="1" applyBorder="1" applyAlignment="1">
      <alignment horizontal="center" vertical="center" wrapText="1"/>
    </xf>
    <xf numFmtId="0" fontId="2" fillId="0" borderId="53" xfId="0" applyNumberFormat="1" applyFont="1" applyBorder="1" applyAlignment="1">
      <alignment horizontal="center" vertical="center" wrapText="1"/>
    </xf>
    <xf numFmtId="0" fontId="2" fillId="0" borderId="54" xfId="0" applyNumberFormat="1" applyFont="1" applyBorder="1" applyAlignment="1">
      <alignment horizontal="center" vertical="center" wrapText="1"/>
    </xf>
    <xf numFmtId="1" fontId="2" fillId="0" borderId="54"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27"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58"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2" fillId="0" borderId="34" xfId="0" applyNumberFormat="1" applyFont="1" applyBorder="1" applyAlignment="1">
      <alignment horizontal="center" vertical="center" wrapText="1"/>
    </xf>
    <xf numFmtId="0" fontId="2" fillId="0" borderId="34" xfId="0" applyFont="1" applyBorder="1" applyAlignment="1">
      <alignment horizontal="center" vertical="center" wrapText="1"/>
    </xf>
    <xf numFmtId="0" fontId="2" fillId="0" borderId="0" xfId="0" applyFont="1" applyBorder="1" applyAlignment="1">
      <alignment horizontal="left" vertical="top"/>
    </xf>
    <xf numFmtId="0" fontId="0" fillId="0" borderId="0" xfId="0" applyFont="1" applyAlignment="1">
      <alignment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xf>
    <xf numFmtId="0" fontId="4" fillId="0" borderId="11" xfId="0" applyFont="1" applyBorder="1" applyAlignment="1">
      <alignment horizontal="center" wrapText="1"/>
    </xf>
    <xf numFmtId="170" fontId="4" fillId="0" borderId="1" xfId="0" applyNumberFormat="1" applyFont="1" applyBorder="1" applyAlignment="1">
      <alignment horizontal="left" vertical="center" wrapText="1" indent="1"/>
    </xf>
    <xf numFmtId="0" fontId="4" fillId="0" borderId="53" xfId="0" applyFont="1" applyBorder="1" applyAlignment="1">
      <alignment horizontal="center" vertical="center" wrapText="1"/>
    </xf>
    <xf numFmtId="8" fontId="4" fillId="0" borderId="53"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8" fontId="4" fillId="0" borderId="1" xfId="0" applyNumberFormat="1" applyFont="1" applyBorder="1" applyAlignment="1">
      <alignment horizontal="center" vertical="center" wrapText="1"/>
    </xf>
    <xf numFmtId="170" fontId="4" fillId="0" borderId="0" xfId="0" applyNumberFormat="1" applyFont="1" applyBorder="1" applyAlignment="1">
      <alignment horizontal="center" vertical="center" wrapText="1"/>
    </xf>
    <xf numFmtId="8" fontId="4" fillId="0" borderId="58" xfId="0" applyNumberFormat="1" applyFont="1" applyBorder="1" applyAlignment="1">
      <alignment horizontal="center" vertical="center" wrapText="1"/>
    </xf>
    <xf numFmtId="176" fontId="4" fillId="0" borderId="27" xfId="0" applyNumberFormat="1" applyFont="1" applyBorder="1" applyAlignment="1">
      <alignment horizontal="center" vertical="center" wrapText="1"/>
    </xf>
    <xf numFmtId="8" fontId="4" fillId="0" borderId="27" xfId="0" applyNumberFormat="1" applyFont="1" applyBorder="1" applyAlignment="1">
      <alignment horizontal="center" vertical="center" wrapText="1"/>
    </xf>
    <xf numFmtId="8" fontId="4" fillId="0" borderId="11" xfId="0" applyNumberFormat="1" applyFont="1" applyBorder="1" applyAlignment="1">
      <alignment horizontal="center" vertical="center" wrapText="1"/>
    </xf>
    <xf numFmtId="176" fontId="4" fillId="0" borderId="58" xfId="0" applyNumberFormat="1" applyFont="1" applyBorder="1" applyAlignment="1">
      <alignment horizontal="center" vertical="center" wrapText="1"/>
    </xf>
    <xf numFmtId="176" fontId="4" fillId="0" borderId="54" xfId="0" applyNumberFormat="1" applyFont="1" applyBorder="1" applyAlignment="1">
      <alignment horizontal="center" vertical="center" wrapText="1"/>
    </xf>
    <xf numFmtId="0" fontId="4" fillId="0" borderId="54" xfId="0" applyFont="1" applyBorder="1" applyAlignment="1">
      <alignment horizontal="center" vertical="center" wrapText="1"/>
    </xf>
    <xf numFmtId="176" fontId="4" fillId="0" borderId="11" xfId="0" applyNumberFormat="1" applyFont="1" applyBorder="1" applyAlignment="1">
      <alignment horizontal="center" vertical="center" wrapText="1"/>
    </xf>
    <xf numFmtId="170" fontId="4" fillId="0" borderId="79" xfId="0" applyNumberFormat="1" applyFont="1" applyBorder="1" applyAlignment="1">
      <alignment horizontal="center" vertical="center" wrapText="1"/>
    </xf>
    <xf numFmtId="170" fontId="4" fillId="0" borderId="56" xfId="0" applyNumberFormat="1" applyFont="1" applyBorder="1" applyAlignment="1">
      <alignment horizontal="left" vertical="center" wrapText="1"/>
    </xf>
    <xf numFmtId="0" fontId="4" fillId="0" borderId="10" xfId="0" applyFont="1" applyBorder="1" applyAlignment="1">
      <alignment horizontal="center" vertical="center" wrapText="1"/>
    </xf>
    <xf numFmtId="170" fontId="4" fillId="0" borderId="54" xfId="0" applyNumberFormat="1" applyFont="1" applyBorder="1" applyAlignment="1">
      <alignment horizontal="center" vertical="center" wrapText="1"/>
    </xf>
    <xf numFmtId="172" fontId="4" fillId="0" borderId="58" xfId="0" applyNumberFormat="1"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2" xfId="0" applyFont="1" applyFill="1" applyBorder="1" applyAlignment="1">
      <alignment horizontal="center" wrapText="1"/>
    </xf>
    <xf numFmtId="2" fontId="4" fillId="0" borderId="53" xfId="0" applyNumberFormat="1" applyFont="1" applyFill="1" applyBorder="1" applyAlignment="1">
      <alignment horizontal="center" vertical="center" wrapText="1"/>
    </xf>
    <xf numFmtId="49" fontId="4" fillId="0" borderId="53"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0" fontId="4" fillId="0" borderId="27" xfId="0" applyNumberFormat="1" applyFont="1" applyFill="1" applyBorder="1" applyAlignment="1">
      <alignment horizontal="center" vertical="center" wrapText="1"/>
    </xf>
    <xf numFmtId="172" fontId="4" fillId="0" borderId="34" xfId="0" applyNumberFormat="1" applyFont="1" applyFill="1" applyBorder="1" applyAlignment="1">
      <alignment horizontal="center" vertical="center" wrapText="1"/>
    </xf>
    <xf numFmtId="170" fontId="4" fillId="0" borderId="34" xfId="0" applyNumberFormat="1" applyFont="1" applyFill="1" applyBorder="1" applyAlignment="1">
      <alignment horizontal="center" vertical="center" wrapText="1"/>
    </xf>
    <xf numFmtId="177" fontId="4" fillId="0" borderId="58" xfId="0" applyNumberFormat="1" applyFont="1" applyFill="1" applyBorder="1" applyAlignment="1">
      <alignment horizontal="center" vertical="center" wrapText="1"/>
    </xf>
    <xf numFmtId="172" fontId="4" fillId="0" borderId="27" xfId="0" applyNumberFormat="1" applyFont="1" applyFill="1" applyBorder="1" applyAlignment="1">
      <alignment horizontal="center" vertical="center" wrapText="1"/>
    </xf>
    <xf numFmtId="177" fontId="4" fillId="0" borderId="27" xfId="0" applyNumberFormat="1" applyFont="1" applyFill="1" applyBorder="1" applyAlignment="1">
      <alignment horizontal="center" vertical="center" wrapText="1"/>
    </xf>
    <xf numFmtId="172" fontId="4" fillId="0" borderId="54" xfId="0" applyNumberFormat="1" applyFont="1" applyFill="1" applyBorder="1" applyAlignment="1">
      <alignment horizontal="center" vertical="center" wrapText="1"/>
    </xf>
    <xf numFmtId="172" fontId="4" fillId="0" borderId="11" xfId="0" applyNumberFormat="1" applyFont="1" applyFill="1" applyBorder="1" applyAlignment="1">
      <alignment horizontal="center" vertical="center" wrapText="1"/>
    </xf>
    <xf numFmtId="170" fontId="4" fillId="0" borderId="11" xfId="0" applyNumberFormat="1" applyFont="1" applyFill="1" applyBorder="1" applyAlignment="1">
      <alignment horizontal="center" vertical="center" wrapText="1"/>
    </xf>
    <xf numFmtId="170" fontId="4" fillId="0" borderId="1" xfId="0" applyNumberFormat="1" applyFont="1" applyFill="1" applyBorder="1" applyAlignment="1">
      <alignment horizontal="center" vertical="center" wrapText="1"/>
    </xf>
    <xf numFmtId="172" fontId="4" fillId="0" borderId="2" xfId="0" applyNumberFormat="1" applyFont="1" applyFill="1" applyBorder="1" applyAlignment="1">
      <alignment horizontal="center" vertical="center" wrapText="1"/>
    </xf>
    <xf numFmtId="170" fontId="4" fillId="0" borderId="2" xfId="0" applyNumberFormat="1" applyFont="1" applyFill="1" applyBorder="1" applyAlignment="1">
      <alignment horizontal="center" vertical="center" wrapText="1"/>
    </xf>
    <xf numFmtId="172" fontId="4" fillId="0" borderId="79" xfId="0" applyNumberFormat="1" applyFont="1" applyFill="1" applyBorder="1" applyAlignment="1">
      <alignment horizontal="center" vertical="center" wrapText="1"/>
    </xf>
    <xf numFmtId="172" fontId="4" fillId="0" borderId="1" xfId="0" applyNumberFormat="1" applyFont="1" applyFill="1" applyBorder="1" applyAlignment="1">
      <alignment horizontal="center" vertical="center" wrapText="1"/>
    </xf>
    <xf numFmtId="170" fontId="4" fillId="0" borderId="56" xfId="0" applyNumberFormat="1" applyFont="1" applyFill="1" applyBorder="1" applyAlignment="1">
      <alignment horizontal="center" vertical="center" wrapText="1"/>
    </xf>
    <xf numFmtId="170" fontId="4" fillId="0" borderId="9" xfId="0" applyNumberFormat="1" applyFont="1" applyFill="1" applyBorder="1" applyAlignment="1">
      <alignment horizontal="center" vertical="center" wrapText="1"/>
    </xf>
    <xf numFmtId="170" fontId="4" fillId="0" borderId="10" xfId="0" applyNumberFormat="1" applyFont="1" applyFill="1" applyBorder="1" applyAlignment="1">
      <alignment horizontal="center" vertical="center" wrapText="1"/>
    </xf>
    <xf numFmtId="170" fontId="4" fillId="0" borderId="57"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58" xfId="0" applyFont="1" applyFill="1" applyBorder="1" applyAlignment="1">
      <alignment horizontal="center" wrapText="1"/>
    </xf>
    <xf numFmtId="0" fontId="2" fillId="0" borderId="34" xfId="0" applyFont="1" applyFill="1" applyBorder="1" applyAlignment="1">
      <alignment wrapText="1"/>
    </xf>
    <xf numFmtId="0" fontId="2" fillId="0" borderId="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0" borderId="47" xfId="0" applyFont="1" applyBorder="1" applyAlignment="1">
      <alignment horizontal="justify"/>
    </xf>
    <xf numFmtId="0" fontId="2" fillId="0" borderId="12" xfId="0" applyFont="1" applyBorder="1" applyAlignment="1">
      <alignment vertical="center" wrapText="1"/>
    </xf>
    <xf numFmtId="0" fontId="0" fillId="0" borderId="0" xfId="0" applyFont="1" applyFill="1" applyAlignment="1">
      <alignment/>
    </xf>
    <xf numFmtId="0" fontId="0" fillId="0" borderId="0" xfId="0" applyFill="1" applyAlignment="1">
      <alignment/>
    </xf>
    <xf numFmtId="0" fontId="2" fillId="0" borderId="7"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2" borderId="80" xfId="0" applyFont="1" applyFill="1" applyBorder="1" applyAlignment="1">
      <alignment horizontal="center" vertical="center" wrapText="1"/>
    </xf>
    <xf numFmtId="0" fontId="11" fillId="3" borderId="80" xfId="0" applyFont="1" applyFill="1" applyBorder="1" applyAlignment="1">
      <alignment horizontal="center" vertical="center" wrapText="1"/>
    </xf>
    <xf numFmtId="167" fontId="2" fillId="0" borderId="27" xfId="0" applyNumberFormat="1" applyFont="1" applyBorder="1" applyAlignment="1">
      <alignment horizontal="center" vertical="center" wrapText="1"/>
    </xf>
    <xf numFmtId="172" fontId="2" fillId="0" borderId="27" xfId="21" applyNumberFormat="1" applyFont="1" applyBorder="1" applyAlignment="1">
      <alignment horizontal="center" vertical="center" wrapText="1"/>
      <protection/>
    </xf>
    <xf numFmtId="2" fontId="2" fillId="0" borderId="27" xfId="22" applyNumberFormat="1" applyFont="1" applyBorder="1" applyAlignment="1">
      <alignment horizontal="center" vertical="center" wrapText="1"/>
      <protection/>
    </xf>
    <xf numFmtId="2" fontId="2" fillId="0" borderId="24" xfId="0" applyNumberFormat="1" applyFont="1" applyBorder="1" applyAlignment="1">
      <alignment horizontal="center" vertical="center" wrapText="1"/>
    </xf>
    <xf numFmtId="2" fontId="2" fillId="0" borderId="35" xfId="0" applyNumberFormat="1" applyFont="1" applyBorder="1" applyAlignment="1">
      <alignment horizontal="center" vertical="center" wrapText="1"/>
    </xf>
    <xf numFmtId="170" fontId="2" fillId="0" borderId="27" xfId="21" applyNumberFormat="1" applyFont="1" applyBorder="1" applyAlignment="1">
      <alignment horizontal="center" vertical="center" wrapText="1"/>
      <protection/>
    </xf>
    <xf numFmtId="2" fontId="2" fillId="0" borderId="27" xfId="0" applyNumberFormat="1" applyFont="1" applyFill="1" applyBorder="1" applyAlignment="1">
      <alignment horizontal="center" vertical="center" wrapText="1"/>
    </xf>
    <xf numFmtId="1" fontId="2" fillId="0" borderId="27" xfId="0" applyNumberFormat="1" applyFont="1" applyFill="1" applyBorder="1" applyAlignment="1">
      <alignment horizontal="center" vertical="center" wrapText="1"/>
    </xf>
    <xf numFmtId="0" fontId="0" fillId="0" borderId="27" xfId="0" applyFont="1" applyBorder="1" applyAlignment="1">
      <alignment horizontal="center" vertical="center"/>
    </xf>
    <xf numFmtId="2" fontId="2" fillId="0" borderId="81" xfId="0" applyNumberFormat="1" applyFont="1" applyBorder="1" applyAlignment="1">
      <alignment horizontal="center" vertical="center" wrapText="1"/>
    </xf>
    <xf numFmtId="2" fontId="2" fillId="0" borderId="79" xfId="0" applyNumberFormat="1" applyFont="1" applyBorder="1" applyAlignment="1">
      <alignment horizontal="center" vertical="center" wrapText="1"/>
    </xf>
    <xf numFmtId="0" fontId="2" fillId="0" borderId="79" xfId="0" applyFont="1" applyBorder="1" applyAlignment="1">
      <alignment horizontal="center" vertical="center" wrapText="1"/>
    </xf>
    <xf numFmtId="20" fontId="2" fillId="0" borderId="2" xfId="0" applyNumberFormat="1" applyFont="1" applyBorder="1" applyAlignment="1">
      <alignment horizontal="center" vertical="center" wrapText="1"/>
    </xf>
    <xf numFmtId="0" fontId="12" fillId="0" borderId="67" xfId="17" applyFont="1" applyBorder="1" applyAlignment="1">
      <alignment vertical="center" wrapText="1"/>
    </xf>
    <xf numFmtId="170" fontId="2" fillId="0" borderId="11" xfId="21" applyNumberFormat="1" applyFont="1" applyBorder="1" applyAlignment="1">
      <alignment horizontal="center" vertical="center" wrapText="1"/>
      <protection/>
    </xf>
    <xf numFmtId="0" fontId="4" fillId="0" borderId="11" xfId="0" applyFont="1" applyFill="1" applyBorder="1" applyAlignment="1">
      <alignment horizontal="center" wrapText="1"/>
    </xf>
    <xf numFmtId="4" fontId="4" fillId="0" borderId="53"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77" fontId="4" fillId="0" borderId="34" xfId="0" applyNumberFormat="1" applyFont="1" applyFill="1" applyBorder="1" applyAlignment="1">
      <alignment horizontal="center" vertical="center" wrapText="1"/>
    </xf>
    <xf numFmtId="4" fontId="4" fillId="0" borderId="58" xfId="0" applyNumberFormat="1" applyFont="1" applyFill="1" applyBorder="1" applyAlignment="1">
      <alignment horizontal="center" vertical="center" wrapText="1"/>
    </xf>
    <xf numFmtId="4" fontId="4" fillId="0" borderId="27"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4" fontId="4" fillId="0" borderId="34" xfId="0" applyNumberFormat="1" applyFont="1" applyFill="1" applyBorder="1" applyAlignment="1">
      <alignment horizontal="center" vertical="center" wrapText="1"/>
    </xf>
    <xf numFmtId="4" fontId="4" fillId="0" borderId="7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56" xfId="0" applyFont="1" applyFill="1" applyBorder="1" applyAlignment="1">
      <alignment horizontal="center" vertical="center" wrapText="1"/>
    </xf>
    <xf numFmtId="2" fontId="2" fillId="0" borderId="53"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2" fontId="2" fillId="0" borderId="54" xfId="0" applyNumberFormat="1" applyFont="1" applyFill="1" applyBorder="1" applyAlignment="1">
      <alignment horizontal="center" vertical="center" wrapText="1"/>
    </xf>
    <xf numFmtId="0" fontId="2" fillId="0" borderId="54" xfId="0" applyFont="1" applyFill="1" applyBorder="1" applyAlignment="1">
      <alignment horizontal="center" vertical="center" wrapText="1"/>
    </xf>
    <xf numFmtId="4" fontId="2" fillId="0" borderId="27"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0" fontId="11" fillId="2" borderId="4" xfId="0"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4" fontId="2" fillId="0" borderId="54" xfId="0" applyNumberFormat="1" applyFont="1" applyFill="1" applyBorder="1" applyAlignment="1">
      <alignment horizontal="center" vertical="center" wrapText="1"/>
    </xf>
    <xf numFmtId="0" fontId="2" fillId="0" borderId="2" xfId="0" applyFont="1" applyFill="1" applyBorder="1" applyAlignment="1">
      <alignment vertical="center" wrapText="1"/>
    </xf>
    <xf numFmtId="2" fontId="2" fillId="0" borderId="1" xfId="0" applyNumberFormat="1" applyFont="1" applyFill="1" applyBorder="1" applyAlignment="1">
      <alignment horizontal="center" vertical="center" wrapText="1"/>
    </xf>
    <xf numFmtId="4" fontId="2" fillId="0" borderId="58" xfId="0" applyNumberFormat="1" applyFont="1" applyFill="1" applyBorder="1" applyAlignment="1">
      <alignment horizontal="center" vertical="center" wrapText="1"/>
    </xf>
    <xf numFmtId="0" fontId="2" fillId="0" borderId="34" xfId="0" applyFont="1" applyFill="1" applyBorder="1" applyAlignment="1">
      <alignment vertical="center" wrapText="1"/>
    </xf>
    <xf numFmtId="4" fontId="2" fillId="0" borderId="55" xfId="0" applyNumberFormat="1" applyFont="1" applyFill="1" applyBorder="1" applyAlignment="1">
      <alignment horizontal="center" wrapText="1"/>
    </xf>
    <xf numFmtId="4" fontId="2" fillId="0" borderId="55"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ont="1" applyFill="1" applyAlignment="1">
      <alignment/>
    </xf>
    <xf numFmtId="4" fontId="2" fillId="0" borderId="27" xfId="0" applyNumberFormat="1" applyFont="1" applyFill="1" applyBorder="1" applyAlignment="1">
      <alignment horizontal="center" wrapText="1"/>
    </xf>
    <xf numFmtId="0" fontId="2" fillId="0" borderId="0" xfId="0" applyFont="1" applyFill="1" applyAlignment="1">
      <alignment horizontal="center" vertical="center"/>
    </xf>
    <xf numFmtId="0" fontId="0" fillId="0" borderId="0" xfId="0" applyFont="1" applyFill="1" applyAlignment="1">
      <alignment/>
    </xf>
    <xf numFmtId="0" fontId="4" fillId="0" borderId="64" xfId="0" applyFont="1" applyBorder="1" applyAlignment="1">
      <alignment vertical="center" wrapText="1"/>
    </xf>
    <xf numFmtId="0" fontId="0" fillId="0" borderId="34" xfId="0" applyFont="1" applyBorder="1" applyAlignment="1">
      <alignment vertical="center" wrapText="1"/>
    </xf>
    <xf numFmtId="170" fontId="4" fillId="0" borderId="0" xfId="0" applyNumberFormat="1" applyFont="1" applyBorder="1" applyAlignment="1">
      <alignment horizontal="center" vertical="center" wrapText="1"/>
    </xf>
    <xf numFmtId="170" fontId="4" fillId="0" borderId="62" xfId="0" applyNumberFormat="1" applyFont="1" applyBorder="1" applyAlignment="1">
      <alignment horizontal="center" vertical="center" wrapText="1"/>
    </xf>
    <xf numFmtId="170" fontId="4" fillId="0" borderId="58" xfId="0" applyNumberFormat="1" applyFont="1" applyBorder="1" applyAlignment="1">
      <alignment horizontal="center" vertical="center" wrapText="1"/>
    </xf>
    <xf numFmtId="0" fontId="2" fillId="0" borderId="50" xfId="0" applyFont="1" applyBorder="1" applyAlignment="1">
      <alignment vertical="center" wrapText="1"/>
    </xf>
    <xf numFmtId="0" fontId="0" fillId="0" borderId="18" xfId="0" applyFont="1" applyBorder="1" applyAlignment="1">
      <alignment vertical="center" wrapText="1"/>
    </xf>
    <xf numFmtId="0" fontId="0" fillId="0" borderId="82" xfId="0" applyFont="1" applyBorder="1" applyAlignment="1">
      <alignment vertical="center" wrapText="1"/>
    </xf>
    <xf numFmtId="2" fontId="4" fillId="0" borderId="34" xfId="0" applyNumberFormat="1" applyFont="1" applyBorder="1" applyAlignment="1">
      <alignment horizontal="center" vertical="center" wrapText="1"/>
    </xf>
    <xf numFmtId="2" fontId="4" fillId="0" borderId="27" xfId="0" applyNumberFormat="1" applyFont="1" applyBorder="1" applyAlignment="1">
      <alignment horizontal="center" vertical="center" wrapText="1"/>
    </xf>
    <xf numFmtId="0" fontId="2" fillId="0" borderId="83" xfId="0" applyFont="1" applyBorder="1" applyAlignment="1">
      <alignment vertical="center" wrapText="1"/>
    </xf>
    <xf numFmtId="0" fontId="2" fillId="0" borderId="32" xfId="0" applyFont="1" applyBorder="1" applyAlignment="1">
      <alignment vertical="center" wrapText="1"/>
    </xf>
    <xf numFmtId="0" fontId="0" fillId="0" borderId="17" xfId="0" applyFont="1" applyBorder="1" applyAlignment="1">
      <alignment vertical="center" wrapText="1"/>
    </xf>
    <xf numFmtId="0" fontId="0" fillId="0" borderId="10" xfId="0" applyFont="1" applyBorder="1" applyAlignment="1">
      <alignment vertical="center" wrapText="1"/>
    </xf>
    <xf numFmtId="49" fontId="2" fillId="0" borderId="24" xfId="0" applyNumberFormat="1" applyFont="1" applyBorder="1" applyAlignment="1">
      <alignment vertical="center" wrapText="1"/>
    </xf>
    <xf numFmtId="49" fontId="0" fillId="0" borderId="6" xfId="0" applyNumberFormat="1" applyFont="1" applyBorder="1" applyAlignment="1">
      <alignment vertical="center" wrapText="1"/>
    </xf>
    <xf numFmtId="49" fontId="2" fillId="0" borderId="25" xfId="0" applyNumberFormat="1" applyFont="1" applyBorder="1" applyAlignment="1">
      <alignment vertical="center" wrapText="1"/>
    </xf>
    <xf numFmtId="49" fontId="0" fillId="0" borderId="48" xfId="0" applyNumberFormat="1" applyFont="1" applyBorder="1" applyAlignment="1">
      <alignment vertical="center" wrapText="1"/>
    </xf>
    <xf numFmtId="0" fontId="0" fillId="0" borderId="3" xfId="0" applyFont="1" applyBorder="1" applyAlignment="1">
      <alignment vertical="center" wrapText="1"/>
    </xf>
    <xf numFmtId="0" fontId="2" fillId="0" borderId="84" xfId="0" applyFont="1" applyBorder="1" applyAlignment="1">
      <alignment vertical="center" wrapText="1"/>
    </xf>
    <xf numFmtId="0" fontId="0" fillId="0" borderId="59" xfId="0" applyFont="1" applyBorder="1" applyAlignment="1">
      <alignment vertical="center" wrapText="1"/>
    </xf>
    <xf numFmtId="0" fontId="2" fillId="0" borderId="67" xfId="0" applyFont="1" applyBorder="1" applyAlignment="1">
      <alignment vertical="center" wrapText="1"/>
    </xf>
    <xf numFmtId="0" fontId="0" fillId="0" borderId="67" xfId="0" applyFont="1" applyBorder="1" applyAlignment="1">
      <alignment vertical="center" wrapText="1"/>
    </xf>
    <xf numFmtId="0" fontId="4" fillId="0" borderId="36" xfId="0" applyFont="1" applyBorder="1" applyAlignment="1">
      <alignment vertical="center" wrapText="1"/>
    </xf>
    <xf numFmtId="0" fontId="0" fillId="0" borderId="6" xfId="0" applyFont="1" applyBorder="1" applyAlignment="1">
      <alignment vertical="center" wrapText="1"/>
    </xf>
    <xf numFmtId="0" fontId="0" fillId="0" borderId="9" xfId="0" applyFont="1" applyBorder="1" applyAlignment="1">
      <alignment vertical="center" wrapText="1"/>
    </xf>
    <xf numFmtId="0" fontId="0" fillId="0" borderId="48" xfId="0" applyFont="1" applyBorder="1" applyAlignment="1">
      <alignment vertical="center" wrapText="1"/>
    </xf>
    <xf numFmtId="0" fontId="2" fillId="0" borderId="23" xfId="0" applyFont="1" applyBorder="1" applyAlignment="1">
      <alignment vertical="center" wrapText="1"/>
    </xf>
    <xf numFmtId="0" fontId="0" fillId="0" borderId="56" xfId="0" applyFont="1" applyBorder="1" applyAlignment="1">
      <alignment vertical="center" wrapText="1"/>
    </xf>
    <xf numFmtId="0" fontId="0" fillId="0" borderId="5" xfId="0" applyFont="1" applyBorder="1" applyAlignment="1">
      <alignment vertical="center"/>
    </xf>
    <xf numFmtId="0" fontId="0" fillId="0" borderId="56" xfId="0" applyFont="1" applyBorder="1" applyAlignment="1">
      <alignment vertical="center"/>
    </xf>
    <xf numFmtId="172" fontId="4" fillId="0" borderId="62" xfId="0" applyNumberFormat="1" applyFont="1" applyBorder="1" applyAlignment="1">
      <alignment horizontal="center" vertical="center" wrapText="1"/>
    </xf>
    <xf numFmtId="172" fontId="4" fillId="0" borderId="58" xfId="0" applyNumberFormat="1" applyFont="1" applyBorder="1" applyAlignment="1">
      <alignment horizontal="center" vertical="center" wrapText="1"/>
    </xf>
    <xf numFmtId="0" fontId="4" fillId="0" borderId="34" xfId="0" applyFont="1" applyBorder="1" applyAlignment="1">
      <alignment horizontal="center" vertical="center" wrapText="1"/>
    </xf>
    <xf numFmtId="0" fontId="4" fillId="0" borderId="27" xfId="0" applyFont="1" applyBorder="1" applyAlignment="1">
      <alignment horizontal="center" vertical="center" wrapText="1"/>
    </xf>
    <xf numFmtId="170" fontId="4" fillId="0" borderId="79" xfId="0" applyNumberFormat="1" applyFont="1" applyBorder="1" applyAlignment="1">
      <alignment horizontal="left" vertical="center" wrapText="1"/>
    </xf>
    <xf numFmtId="170" fontId="4" fillId="0" borderId="2" xfId="0" applyNumberFormat="1" applyFont="1" applyBorder="1" applyAlignment="1">
      <alignment horizontal="left" vertical="center" wrapText="1"/>
    </xf>
    <xf numFmtId="0" fontId="0" fillId="0" borderId="2" xfId="0" applyFont="1" applyBorder="1" applyAlignment="1">
      <alignment horizontal="left" vertical="center" wrapText="1"/>
    </xf>
    <xf numFmtId="0" fontId="2" fillId="0" borderId="36" xfId="0" applyFont="1" applyBorder="1" applyAlignment="1">
      <alignment vertical="center" wrapText="1"/>
    </xf>
    <xf numFmtId="0" fontId="2" fillId="0" borderId="5" xfId="0" applyFont="1" applyBorder="1" applyAlignment="1">
      <alignment vertical="center" wrapText="1"/>
    </xf>
    <xf numFmtId="0" fontId="2" fillId="0" borderId="0" xfId="0" applyFont="1" applyAlignment="1">
      <alignment horizontal="justify" wrapText="1"/>
    </xf>
    <xf numFmtId="0" fontId="2" fillId="0" borderId="0" xfId="0" applyFont="1" applyAlignment="1">
      <alignment wrapText="1"/>
    </xf>
    <xf numFmtId="0" fontId="4" fillId="0" borderId="23" xfId="0" applyFont="1" applyBorder="1" applyAlignment="1">
      <alignment vertical="center" wrapText="1"/>
    </xf>
    <xf numFmtId="0" fontId="0" fillId="0" borderId="85" xfId="0" applyFont="1" applyBorder="1" applyAlignment="1">
      <alignment vertical="center" wrapText="1"/>
    </xf>
    <xf numFmtId="0" fontId="2" fillId="0" borderId="24" xfId="0" applyFont="1" applyBorder="1" applyAlignment="1">
      <alignment vertical="center" wrapText="1"/>
    </xf>
    <xf numFmtId="0" fontId="0" fillId="0" borderId="86" xfId="0" applyFont="1" applyBorder="1" applyAlignment="1">
      <alignment vertical="center" wrapText="1"/>
    </xf>
    <xf numFmtId="0" fontId="2" fillId="0" borderId="25" xfId="0" applyFont="1" applyBorder="1" applyAlignment="1">
      <alignment vertical="center" wrapText="1"/>
    </xf>
    <xf numFmtId="0" fontId="0" fillId="0" borderId="83" xfId="0" applyFont="1" applyBorder="1" applyAlignment="1">
      <alignment vertical="center" wrapText="1"/>
    </xf>
    <xf numFmtId="0" fontId="2" fillId="0" borderId="36" xfId="0" applyFont="1" applyBorder="1" applyAlignment="1">
      <alignment horizontal="center" vertical="center" wrapText="1"/>
    </xf>
    <xf numFmtId="0" fontId="2" fillId="0" borderId="35" xfId="0" applyFont="1" applyBorder="1" applyAlignment="1">
      <alignment horizontal="center" vertical="center" wrapText="1"/>
    </xf>
    <xf numFmtId="0" fontId="5" fillId="0" borderId="0" xfId="0" applyFont="1" applyAlignment="1">
      <alignment horizontal="justify" wrapText="1"/>
    </xf>
    <xf numFmtId="0" fontId="0" fillId="0" borderId="0" xfId="0" applyFont="1" applyAlignment="1">
      <alignment wrapText="1"/>
    </xf>
    <xf numFmtId="0" fontId="2" fillId="0" borderId="28" xfId="0" applyFont="1" applyBorder="1" applyAlignment="1">
      <alignment vertical="center" wrapText="1"/>
    </xf>
    <xf numFmtId="0" fontId="2" fillId="0" borderId="80" xfId="0" applyFont="1" applyBorder="1" applyAlignment="1">
      <alignment vertical="center" wrapText="1"/>
    </xf>
    <xf numFmtId="0" fontId="2" fillId="0" borderId="57" xfId="0" applyFont="1" applyBorder="1" applyAlignment="1">
      <alignment vertical="center" wrapText="1"/>
    </xf>
    <xf numFmtId="0" fontId="4"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2" fillId="0" borderId="37" xfId="0" applyFont="1" applyBorder="1" applyAlignment="1">
      <alignment vertical="center" wrapText="1"/>
    </xf>
    <xf numFmtId="0" fontId="0" fillId="0" borderId="37" xfId="0" applyFont="1" applyBorder="1" applyAlignment="1">
      <alignment vertical="center" wrapText="1"/>
    </xf>
    <xf numFmtId="0" fontId="4" fillId="0" borderId="21" xfId="0" applyFont="1" applyBorder="1" applyAlignment="1">
      <alignment vertical="center" wrapText="1"/>
    </xf>
    <xf numFmtId="0" fontId="0" fillId="0" borderId="88" xfId="0" applyFont="1" applyBorder="1" applyAlignment="1">
      <alignment vertical="center" wrapText="1"/>
    </xf>
    <xf numFmtId="0" fontId="4" fillId="0" borderId="84" xfId="0" applyFont="1" applyBorder="1" applyAlignment="1">
      <alignment vertical="center" wrapText="1"/>
    </xf>
    <xf numFmtId="0" fontId="0" fillId="0" borderId="5" xfId="0" applyFont="1" applyBorder="1" applyAlignment="1">
      <alignment vertical="center" wrapText="1"/>
    </xf>
    <xf numFmtId="0" fontId="11" fillId="2" borderId="59"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59" xfId="0" applyFont="1" applyFill="1" applyBorder="1" applyAlignment="1">
      <alignment horizontal="center" vertical="center" wrapText="1"/>
    </xf>
    <xf numFmtId="172" fontId="4" fillId="0" borderId="62" xfId="0" applyNumberFormat="1" applyFont="1" applyFill="1" applyBorder="1" applyAlignment="1">
      <alignment horizontal="center" vertical="center" wrapText="1"/>
    </xf>
    <xf numFmtId="172" fontId="4" fillId="0" borderId="58" xfId="0" applyNumberFormat="1" applyFont="1" applyFill="1" applyBorder="1" applyAlignment="1">
      <alignment horizontal="center" vertical="center" wrapText="1"/>
    </xf>
    <xf numFmtId="170" fontId="4" fillId="0" borderId="62" xfId="0" applyNumberFormat="1" applyFont="1" applyFill="1" applyBorder="1" applyAlignment="1">
      <alignment horizontal="center" vertical="center" wrapText="1"/>
    </xf>
    <xf numFmtId="170" fontId="4" fillId="0" borderId="58" xfId="0" applyNumberFormat="1" applyFont="1" applyFill="1" applyBorder="1" applyAlignment="1">
      <alignment horizontal="center" vertical="center" wrapText="1"/>
    </xf>
    <xf numFmtId="0" fontId="11" fillId="2" borderId="3" xfId="0" applyFont="1" applyFill="1" applyBorder="1" applyAlignment="1">
      <alignment horizontal="center" vertical="center" wrapText="1"/>
    </xf>
    <xf numFmtId="175" fontId="4" fillId="0" borderId="62" xfId="0" applyNumberFormat="1" applyFont="1" applyBorder="1" applyAlignment="1">
      <alignment horizontal="center" vertical="center" wrapText="1"/>
    </xf>
    <xf numFmtId="175" fontId="4" fillId="0" borderId="58" xfId="0" applyNumberFormat="1" applyFont="1" applyBorder="1" applyAlignment="1">
      <alignment horizontal="center" vertical="center" wrapText="1"/>
    </xf>
    <xf numFmtId="0" fontId="2" fillId="0" borderId="48" xfId="0" applyFont="1" applyBorder="1" applyAlignment="1">
      <alignment vertical="center" wrapText="1"/>
    </xf>
    <xf numFmtId="0" fontId="4" fillId="0" borderId="0" xfId="0" applyFont="1" applyBorder="1" applyAlignment="1">
      <alignment vertical="center" wrapText="1"/>
    </xf>
    <xf numFmtId="0" fontId="2" fillId="0" borderId="6" xfId="0" applyFont="1" applyBorder="1" applyAlignment="1">
      <alignment vertical="center" wrapText="1"/>
    </xf>
    <xf numFmtId="0" fontId="4" fillId="0" borderId="89" xfId="0" applyFont="1" applyBorder="1" applyAlignment="1">
      <alignment vertical="center" wrapText="1"/>
    </xf>
    <xf numFmtId="0" fontId="4" fillId="0" borderId="3" xfId="0" applyFont="1" applyBorder="1" applyAlignment="1">
      <alignment vertical="center" wrapText="1"/>
    </xf>
    <xf numFmtId="0" fontId="4" fillId="0" borderId="80" xfId="0" applyFont="1" applyBorder="1" applyAlignment="1">
      <alignment vertical="center" wrapText="1"/>
    </xf>
    <xf numFmtId="0" fontId="2" fillId="0" borderId="90" xfId="0" applyFont="1" applyBorder="1" applyAlignment="1">
      <alignment vertical="center" wrapText="1"/>
    </xf>
    <xf numFmtId="0" fontId="4" fillId="0" borderId="91" xfId="0" applyFont="1" applyBorder="1" applyAlignment="1">
      <alignment horizontal="center" vertical="center" wrapText="1"/>
    </xf>
    <xf numFmtId="0" fontId="4" fillId="0" borderId="49" xfId="0" applyFont="1" applyBorder="1" applyAlignment="1">
      <alignment vertical="center" wrapText="1"/>
    </xf>
    <xf numFmtId="0" fontId="2" fillId="0" borderId="52" xfId="0" applyFont="1" applyBorder="1" applyAlignment="1">
      <alignment vertical="center" wrapText="1"/>
    </xf>
    <xf numFmtId="0" fontId="2" fillId="0" borderId="47" xfId="0" applyFont="1" applyBorder="1" applyAlignment="1">
      <alignment vertical="center" wrapText="1"/>
    </xf>
    <xf numFmtId="0" fontId="2" fillId="0" borderId="12" xfId="0" applyFont="1" applyBorder="1" applyAlignment="1">
      <alignment vertical="center" wrapText="1"/>
    </xf>
    <xf numFmtId="0" fontId="2" fillId="0" borderId="35" xfId="0" applyFont="1" applyBorder="1" applyAlignment="1">
      <alignment vertical="center" wrapText="1"/>
    </xf>
    <xf numFmtId="0" fontId="2" fillId="0" borderId="9" xfId="0" applyFont="1" applyBorder="1" applyAlignment="1">
      <alignment vertical="center" wrapText="1"/>
    </xf>
    <xf numFmtId="0" fontId="2" fillId="0" borderId="7" xfId="0" applyFont="1" applyBorder="1" applyAlignment="1">
      <alignment vertical="center" wrapText="1"/>
    </xf>
    <xf numFmtId="0" fontId="2" fillId="0" borderId="10" xfId="0" applyFont="1" applyBorder="1" applyAlignment="1">
      <alignment vertical="center" wrapText="1"/>
    </xf>
    <xf numFmtId="0" fontId="11" fillId="3" borderId="28" xfId="0" applyFont="1" applyFill="1" applyBorder="1" applyAlignment="1">
      <alignment horizontal="center" vertical="center" wrapText="1"/>
    </xf>
    <xf numFmtId="0" fontId="11" fillId="3" borderId="57" xfId="0" applyFont="1" applyFill="1" applyBorder="1" applyAlignment="1">
      <alignment horizontal="center" vertical="center" wrapText="1"/>
    </xf>
    <xf numFmtId="0" fontId="11" fillId="2" borderId="3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9" xfId="0" applyFont="1" applyFill="1" applyBorder="1" applyAlignment="1">
      <alignment horizontal="center" vertical="center"/>
    </xf>
    <xf numFmtId="0" fontId="2" fillId="0" borderId="62" xfId="0" applyFont="1" applyBorder="1" applyAlignment="1">
      <alignment horizontal="center" vertical="center" wrapText="1"/>
    </xf>
    <xf numFmtId="0" fontId="0" fillId="0" borderId="2" xfId="0" applyFont="1" applyBorder="1" applyAlignment="1">
      <alignment horizontal="center" vertical="center" wrapText="1"/>
    </xf>
    <xf numFmtId="0" fontId="11" fillId="3" borderId="7"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4" fillId="0" borderId="26"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lignment vertical="center" wrapText="1"/>
    </xf>
    <xf numFmtId="0" fontId="12" fillId="0" borderId="16" xfId="17" applyFont="1" applyBorder="1" applyAlignment="1">
      <alignment vertical="center" wrapText="1"/>
    </xf>
    <xf numFmtId="0" fontId="2" fillId="0" borderId="94" xfId="0" applyFont="1" applyBorder="1" applyAlignment="1">
      <alignment vertical="center" wrapText="1"/>
    </xf>
    <xf numFmtId="0" fontId="2" fillId="0" borderId="63" xfId="0" applyFont="1" applyBorder="1" applyAlignment="1">
      <alignment vertical="center" wrapText="1"/>
    </xf>
    <xf numFmtId="0" fontId="2" fillId="0" borderId="95" xfId="0" applyFont="1" applyBorder="1" applyAlignment="1">
      <alignment vertical="center" wrapText="1"/>
    </xf>
    <xf numFmtId="0" fontId="2" fillId="0" borderId="60" xfId="0" applyFont="1" applyBorder="1" applyAlignment="1">
      <alignment vertical="center" wrapText="1"/>
    </xf>
    <xf numFmtId="0" fontId="2" fillId="0" borderId="0" xfId="0" applyFont="1" applyBorder="1" applyAlignment="1">
      <alignment horizontal="justify" wrapText="1"/>
    </xf>
    <xf numFmtId="0" fontId="2" fillId="0" borderId="0" xfId="0" applyFont="1" applyBorder="1" applyAlignment="1">
      <alignment wrapText="1"/>
    </xf>
    <xf numFmtId="0" fontId="0" fillId="0" borderId="0" xfId="0" applyBorder="1" applyAlignment="1">
      <alignment/>
    </xf>
    <xf numFmtId="0" fontId="12" fillId="0" borderId="94" xfId="17" applyFont="1" applyBorder="1" applyAlignment="1">
      <alignment vertical="center" wrapText="1"/>
    </xf>
    <xf numFmtId="0" fontId="12" fillId="0" borderId="63" xfId="17" applyFont="1" applyBorder="1" applyAlignment="1">
      <alignment vertical="center" wrapText="1"/>
    </xf>
    <xf numFmtId="0" fontId="0" fillId="0" borderId="10" xfId="0" applyFont="1" applyBorder="1" applyAlignment="1">
      <alignment vertical="center" wrapText="1"/>
    </xf>
    <xf numFmtId="0" fontId="0" fillId="0" borderId="59" xfId="0" applyFont="1" applyBorder="1" applyAlignment="1">
      <alignment vertical="center" wrapText="1"/>
    </xf>
    <xf numFmtId="0" fontId="2" fillId="0" borderId="0" xfId="0" applyFont="1" applyBorder="1" applyAlignment="1">
      <alignment vertical="center" wrapText="1"/>
    </xf>
    <xf numFmtId="0" fontId="0" fillId="0" borderId="4" xfId="0" applyFont="1" applyBorder="1" applyAlignment="1">
      <alignment horizontal="left" vertical="center" wrapText="1"/>
    </xf>
    <xf numFmtId="0" fontId="0" fillId="0" borderId="3" xfId="0" applyFont="1" applyBorder="1" applyAlignment="1">
      <alignment horizontal="left" vertical="center" wrapText="1"/>
    </xf>
    <xf numFmtId="0" fontId="0" fillId="0" borderId="59" xfId="0" applyFont="1" applyBorder="1" applyAlignment="1">
      <alignment horizontal="left" vertical="center" wrapText="1"/>
    </xf>
    <xf numFmtId="0" fontId="1" fillId="0" borderId="0" xfId="0" applyFont="1" applyAlignment="1">
      <alignment horizontal="justify" wrapText="1"/>
    </xf>
    <xf numFmtId="0" fontId="4" fillId="0" borderId="3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6" xfId="0" applyFont="1" applyBorder="1" applyAlignment="1">
      <alignment horizontal="center" vertical="center" wrapText="1"/>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48" xfId="0" applyFont="1" applyBorder="1" applyAlignment="1">
      <alignment vertical="center" wrapText="1"/>
    </xf>
    <xf numFmtId="0" fontId="4" fillId="0" borderId="39" xfId="0" applyFont="1" applyBorder="1" applyAlignment="1">
      <alignment horizontal="center" vertical="center" wrapText="1"/>
    </xf>
    <xf numFmtId="0" fontId="4" fillId="0" borderId="30" xfId="0" applyFont="1" applyBorder="1" applyAlignment="1">
      <alignment horizontal="center" vertical="center" wrapText="1"/>
    </xf>
    <xf numFmtId="0" fontId="0" fillId="0" borderId="92"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96" xfId="0" applyFont="1" applyBorder="1" applyAlignment="1">
      <alignment horizontal="center" vertical="center" wrapText="1"/>
    </xf>
    <xf numFmtId="0" fontId="4" fillId="0" borderId="97" xfId="0" applyFont="1" applyBorder="1" applyAlignment="1">
      <alignment horizontal="center" vertical="center" wrapText="1"/>
    </xf>
    <xf numFmtId="0" fontId="0" fillId="0" borderId="98" xfId="0" applyFont="1" applyBorder="1" applyAlignment="1">
      <alignment horizontal="center" vertical="center" wrapText="1"/>
    </xf>
    <xf numFmtId="0" fontId="4" fillId="0" borderId="99" xfId="0" applyFont="1" applyBorder="1" applyAlignment="1">
      <alignment vertical="center" wrapText="1"/>
    </xf>
    <xf numFmtId="0" fontId="0" fillId="0" borderId="95" xfId="0" applyFont="1" applyBorder="1" applyAlignment="1">
      <alignment vertical="center" wrapText="1"/>
    </xf>
    <xf numFmtId="0" fontId="2" fillId="0" borderId="100"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24" xfId="0" applyFont="1" applyBorder="1" applyAlignment="1">
      <alignment horizontal="center" vertical="center" wrapText="1"/>
    </xf>
    <xf numFmtId="0" fontId="0" fillId="0" borderId="9" xfId="0" applyFont="1" applyBorder="1" applyAlignment="1">
      <alignment horizontal="center" vertical="center" wrapText="1"/>
    </xf>
    <xf numFmtId="0" fontId="0" fillId="3" borderId="3" xfId="0" applyFont="1" applyFill="1" applyBorder="1" applyAlignment="1">
      <alignment/>
    </xf>
    <xf numFmtId="0" fontId="0" fillId="3" borderId="59" xfId="0" applyFont="1" applyFill="1" applyBorder="1" applyAlignment="1">
      <alignment/>
    </xf>
    <xf numFmtId="0" fontId="4" fillId="0" borderId="84" xfId="0" applyFont="1" applyBorder="1" applyAlignment="1">
      <alignment horizontal="center" vertical="center" wrapText="1"/>
    </xf>
    <xf numFmtId="0" fontId="2" fillId="0" borderId="16" xfId="0" applyFont="1" applyBorder="1" applyAlignment="1">
      <alignment vertical="center" wrapText="1"/>
    </xf>
    <xf numFmtId="0" fontId="1" fillId="0" borderId="47" xfId="0" applyFont="1" applyBorder="1" applyAlignment="1">
      <alignment horizontal="justify" vertical="center"/>
    </xf>
    <xf numFmtId="0" fontId="0" fillId="0" borderId="47" xfId="0" applyBorder="1" applyAlignment="1">
      <alignment vertical="center"/>
    </xf>
    <xf numFmtId="0" fontId="11" fillId="3" borderId="80" xfId="0" applyFont="1" applyFill="1" applyBorder="1" applyAlignment="1">
      <alignment horizontal="center" vertical="center" wrapText="1"/>
    </xf>
    <xf numFmtId="0" fontId="11" fillId="2" borderId="80"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2" borderId="39" xfId="0" applyFont="1" applyFill="1" applyBorder="1" applyAlignment="1">
      <alignment horizontal="center" vertical="center"/>
    </xf>
    <xf numFmtId="0" fontId="11" fillId="2" borderId="0" xfId="0" applyFont="1" applyFill="1" applyAlignment="1">
      <alignment horizontal="center" vertical="center"/>
    </xf>
    <xf numFmtId="0" fontId="11" fillId="2" borderId="96" xfId="0" applyFont="1" applyFill="1" applyBorder="1" applyAlignment="1">
      <alignment horizontal="center" vertical="center"/>
    </xf>
    <xf numFmtId="0" fontId="2" fillId="0" borderId="4" xfId="0" applyFont="1" applyBorder="1" applyAlignment="1">
      <alignment vertical="center" wrapText="1"/>
    </xf>
    <xf numFmtId="0" fontId="2" fillId="0" borderId="3" xfId="0" applyFont="1" applyBorder="1" applyAlignment="1">
      <alignment vertical="center" wrapText="1"/>
    </xf>
    <xf numFmtId="0" fontId="4" fillId="0" borderId="98" xfId="0" applyFont="1" applyBorder="1" applyAlignment="1">
      <alignment horizontal="center" vertical="center" wrapText="1"/>
    </xf>
    <xf numFmtId="0" fontId="4" fillId="0" borderId="60" xfId="0" applyFont="1" applyBorder="1" applyAlignment="1">
      <alignment vertical="center" wrapText="1"/>
    </xf>
    <xf numFmtId="0" fontId="4" fillId="0" borderId="24" xfId="0" applyFont="1" applyBorder="1" applyAlignment="1">
      <alignment vertical="center" wrapText="1"/>
    </xf>
    <xf numFmtId="0" fontId="4" fillId="0" borderId="9" xfId="0" applyFont="1" applyBorder="1" applyAlignment="1">
      <alignment vertical="center" wrapText="1"/>
    </xf>
    <xf numFmtId="0" fontId="4" fillId="0" borderId="56" xfId="0" applyFont="1" applyBorder="1" applyAlignment="1">
      <alignment vertical="center" wrapText="1"/>
    </xf>
    <xf numFmtId="0" fontId="2" fillId="0" borderId="101" xfId="0" applyFont="1" applyBorder="1" applyAlignment="1">
      <alignment wrapText="1"/>
    </xf>
    <xf numFmtId="0" fontId="2" fillId="0" borderId="102" xfId="0" applyFont="1" applyBorder="1" applyAlignment="1">
      <alignment wrapText="1"/>
    </xf>
    <xf numFmtId="0" fontId="2" fillId="0" borderId="59" xfId="0" applyFont="1" applyBorder="1" applyAlignment="1">
      <alignment vertical="center" wrapText="1"/>
    </xf>
    <xf numFmtId="0" fontId="18" fillId="0" borderId="46" xfId="20" applyFont="1" applyBorder="1" applyAlignment="1">
      <alignment horizontal="center" vertical="center"/>
      <protection/>
    </xf>
    <xf numFmtId="0" fontId="18" fillId="0" borderId="18" xfId="20" applyFont="1" applyBorder="1" applyAlignment="1">
      <alignment horizontal="center" vertical="center"/>
      <protection/>
    </xf>
    <xf numFmtId="0" fontId="18" fillId="0" borderId="89" xfId="20" applyFont="1" applyBorder="1" applyAlignment="1">
      <alignment horizontal="center" vertical="center"/>
      <protection/>
    </xf>
    <xf numFmtId="0" fontId="18" fillId="0" borderId="67" xfId="20" applyFont="1" applyBorder="1" applyAlignment="1">
      <alignment horizontal="center" vertical="center"/>
      <protection/>
    </xf>
    <xf numFmtId="0" fontId="18" fillId="0" borderId="89" xfId="20" applyFont="1" applyBorder="1" applyAlignment="1">
      <alignment horizontal="center"/>
      <protection/>
    </xf>
    <xf numFmtId="0" fontId="18" fillId="0" borderId="64" xfId="20" applyFont="1" applyBorder="1" applyAlignment="1">
      <alignment horizontal="center"/>
      <protection/>
    </xf>
    <xf numFmtId="0" fontId="5" fillId="0" borderId="39" xfId="20" applyFont="1" applyBorder="1" applyAlignment="1">
      <alignment horizontal="center"/>
      <protection/>
    </xf>
  </cellXfs>
  <cellStyles count="11">
    <cellStyle name="Normal" xfId="0"/>
    <cellStyle name="Comma" xfId="15"/>
    <cellStyle name="Comma [0]" xfId="16"/>
    <cellStyle name="Hyperlink" xfId="17"/>
    <cellStyle name="Currency" xfId="18"/>
    <cellStyle name="Currency [0]" xfId="19"/>
    <cellStyle name="Normal_UPC_price_list_version_3 (issue 1)" xfId="20"/>
    <cellStyle name="normální_List1" xfId="21"/>
    <cellStyle name="normální_vzorové destinace" xfId="22"/>
    <cellStyle name="Percent"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kyfon.skynet.cz/index.php?l=cz&amp;p=3&amp;r=1"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mobile.cz/" TargetMode="External" /><Relationship Id="rId2" Type="http://schemas.openxmlformats.org/officeDocument/2006/relationships/hyperlink" Target="http://t-mobile.cz/" TargetMode="External" /><Relationship Id="rId3" Type="http://schemas.openxmlformats.org/officeDocument/2006/relationships/hyperlink" Target="http://t-mobile.cz/" TargetMode="External" /><Relationship Id="rId4" Type="http://schemas.openxmlformats.org/officeDocument/2006/relationships/hyperlink" Target="http://t-mobile.cz/" TargetMode="External" /><Relationship Id="rId5" Type="http://schemas.openxmlformats.org/officeDocument/2006/relationships/hyperlink" Target="http://www.eurotel.cz/jnp/cz/services/priceList/detail/-content-priceLists-gsm-cz-004_Mezinarodni_hovory-12_Mezinarodni_Roaming.html" TargetMode="External" /><Relationship Id="rId6" Type="http://schemas.openxmlformats.org/officeDocument/2006/relationships/comments" Target="../comments3.xml" /><Relationship Id="rId7" Type="http://schemas.openxmlformats.org/officeDocument/2006/relationships/vmlDrawing" Target="../drawings/vmlDrawing1.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kyfon.skynet.cz/index.php?l=cz&amp;p=3&amp;r=1"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X88"/>
  <sheetViews>
    <sheetView showGridLines="0" tabSelected="1" workbookViewId="0" topLeftCell="A1">
      <selection activeCell="F2" sqref="F2"/>
    </sheetView>
  </sheetViews>
  <sheetFormatPr defaultColWidth="9.00390625" defaultRowHeight="14.25"/>
  <cols>
    <col min="1" max="1" width="8.25390625" style="265" customWidth="1"/>
    <col min="2" max="2" width="17.75390625" style="265" customWidth="1"/>
    <col min="3" max="3" width="11.25390625" style="265" customWidth="1"/>
    <col min="4" max="4" width="9.375" style="265" customWidth="1"/>
    <col min="5" max="10" width="22.625" style="265" customWidth="1"/>
    <col min="11" max="14" width="17.125" style="265" customWidth="1"/>
    <col min="15" max="15" width="17.50390625" style="265" customWidth="1"/>
    <col min="16" max="16" width="18.625" style="265" customWidth="1"/>
    <col min="17" max="18" width="18.375" style="265" customWidth="1"/>
    <col min="19" max="19" width="18.625" style="265" customWidth="1"/>
    <col min="20" max="42" width="17.125" style="265" customWidth="1"/>
    <col min="43" max="43" width="21.50390625" style="265" customWidth="1"/>
    <col min="44" max="45" width="17.125" style="265" customWidth="1"/>
    <col min="46" max="46" width="23.625" style="265" bestFit="1" customWidth="1"/>
    <col min="47" max="47" width="17.125" style="265" customWidth="1"/>
    <col min="48" max="48" width="17.50390625" style="265" customWidth="1"/>
    <col min="49" max="16384" width="9.00390625" style="265" customWidth="1"/>
  </cols>
  <sheetData>
    <row r="1" s="94" customFormat="1" ht="14.25">
      <c r="J1" s="264"/>
    </row>
    <row r="2" spans="1:10" ht="14.25">
      <c r="A2" s="373" t="s">
        <v>676</v>
      </c>
      <c r="B2" s="320"/>
      <c r="C2" s="320"/>
      <c r="D2" s="320"/>
      <c r="J2" s="266"/>
    </row>
    <row r="3" spans="1:10" ht="15">
      <c r="A3" s="1"/>
      <c r="J3" s="266"/>
    </row>
    <row r="4" spans="1:10" ht="15">
      <c r="A4" s="1" t="s">
        <v>1</v>
      </c>
      <c r="B4" s="1"/>
      <c r="J4" s="266"/>
    </row>
    <row r="5" spans="1:2" ht="15" customHeight="1" thickBot="1">
      <c r="A5" s="2"/>
      <c r="B5" s="2"/>
    </row>
    <row r="6" spans="1:50" ht="63" customHeight="1" thickBot="1">
      <c r="A6" s="412" t="s">
        <v>2</v>
      </c>
      <c r="B6" s="413"/>
      <c r="C6" s="413"/>
      <c r="D6" s="413"/>
      <c r="E6" s="120" t="s">
        <v>433</v>
      </c>
      <c r="F6" s="122" t="s">
        <v>360</v>
      </c>
      <c r="G6" s="121" t="s">
        <v>381</v>
      </c>
      <c r="H6" s="122" t="s">
        <v>611</v>
      </c>
      <c r="I6" s="120" t="s">
        <v>357</v>
      </c>
      <c r="J6" s="122" t="s">
        <v>388</v>
      </c>
      <c r="K6" s="120" t="s">
        <v>645</v>
      </c>
      <c r="L6" s="122" t="s">
        <v>395</v>
      </c>
      <c r="M6" s="120" t="s">
        <v>402</v>
      </c>
      <c r="N6" s="122" t="s">
        <v>403</v>
      </c>
      <c r="O6" s="120" t="s">
        <v>406</v>
      </c>
      <c r="P6" s="438" t="s">
        <v>593</v>
      </c>
      <c r="Q6" s="439"/>
      <c r="R6" s="439"/>
      <c r="S6" s="440"/>
      <c r="T6" s="120" t="s">
        <v>675</v>
      </c>
      <c r="U6" s="438" t="s">
        <v>413</v>
      </c>
      <c r="V6" s="439"/>
      <c r="W6" s="440"/>
      <c r="X6" s="360" t="s">
        <v>457</v>
      </c>
      <c r="Y6" s="445"/>
      <c r="Z6" s="445"/>
      <c r="AA6" s="445"/>
      <c r="AB6" s="437"/>
      <c r="AC6" s="438" t="s">
        <v>608</v>
      </c>
      <c r="AD6" s="439"/>
      <c r="AE6" s="439"/>
      <c r="AF6" s="439"/>
      <c r="AG6" s="439"/>
      <c r="AH6" s="439"/>
      <c r="AI6" s="439"/>
      <c r="AJ6" s="439"/>
      <c r="AK6" s="439"/>
      <c r="AL6" s="439"/>
      <c r="AM6" s="440"/>
      <c r="AN6" s="360" t="s">
        <v>425</v>
      </c>
      <c r="AO6" s="445"/>
      <c r="AP6" s="437"/>
      <c r="AQ6" s="438" t="s">
        <v>438</v>
      </c>
      <c r="AR6" s="439"/>
      <c r="AS6" s="440"/>
      <c r="AT6" s="360" t="s">
        <v>453</v>
      </c>
      <c r="AU6" s="437"/>
      <c r="AV6" s="122" t="s">
        <v>612</v>
      </c>
      <c r="AW6" s="115"/>
      <c r="AX6" s="115"/>
    </row>
    <row r="7" spans="1:50" ht="66" customHeight="1">
      <c r="A7" s="412" t="s">
        <v>3</v>
      </c>
      <c r="B7" s="413"/>
      <c r="C7" s="413"/>
      <c r="D7" s="413"/>
      <c r="E7" s="136" t="s">
        <v>569</v>
      </c>
      <c r="F7" s="136" t="s">
        <v>361</v>
      </c>
      <c r="G7" s="136" t="s">
        <v>552</v>
      </c>
      <c r="H7" s="136" t="s">
        <v>550</v>
      </c>
      <c r="I7" s="136" t="s">
        <v>358</v>
      </c>
      <c r="J7" s="136" t="s">
        <v>389</v>
      </c>
      <c r="K7" s="136" t="s">
        <v>573</v>
      </c>
      <c r="L7" s="136" t="s">
        <v>396</v>
      </c>
      <c r="M7" s="136"/>
      <c r="N7" s="136" t="s">
        <v>404</v>
      </c>
      <c r="O7" s="136" t="s">
        <v>407</v>
      </c>
      <c r="P7" s="287" t="s">
        <v>592</v>
      </c>
      <c r="Q7" s="287" t="s">
        <v>594</v>
      </c>
      <c r="R7" s="287" t="s">
        <v>595</v>
      </c>
      <c r="S7" s="287" t="s">
        <v>650</v>
      </c>
      <c r="T7" s="136" t="s">
        <v>572</v>
      </c>
      <c r="U7" s="136" t="s">
        <v>414</v>
      </c>
      <c r="V7" s="136" t="s">
        <v>421</v>
      </c>
      <c r="W7" s="136" t="s">
        <v>424</v>
      </c>
      <c r="X7" s="136" t="s">
        <v>640</v>
      </c>
      <c r="Y7" s="136" t="s">
        <v>641</v>
      </c>
      <c r="Z7" s="136" t="s">
        <v>642</v>
      </c>
      <c r="AA7" s="136" t="s">
        <v>643</v>
      </c>
      <c r="AB7" s="136" t="s">
        <v>644</v>
      </c>
      <c r="AC7" s="136" t="s">
        <v>364</v>
      </c>
      <c r="AD7" s="136" t="s">
        <v>372</v>
      </c>
      <c r="AE7" s="136" t="s">
        <v>492</v>
      </c>
      <c r="AF7" s="136" t="s">
        <v>511</v>
      </c>
      <c r="AG7" s="136" t="s">
        <v>515</v>
      </c>
      <c r="AH7" s="136" t="s">
        <v>520</v>
      </c>
      <c r="AI7" s="136" t="s">
        <v>523</v>
      </c>
      <c r="AJ7" s="136" t="s">
        <v>526</v>
      </c>
      <c r="AK7" s="136" t="s">
        <v>526</v>
      </c>
      <c r="AL7" s="136" t="s">
        <v>526</v>
      </c>
      <c r="AM7" s="136" t="s">
        <v>526</v>
      </c>
      <c r="AN7" s="287" t="s">
        <v>426</v>
      </c>
      <c r="AO7" s="287" t="s">
        <v>428</v>
      </c>
      <c r="AP7" s="287" t="s">
        <v>432</v>
      </c>
      <c r="AQ7" s="136" t="s">
        <v>439</v>
      </c>
      <c r="AR7" s="136" t="s">
        <v>445</v>
      </c>
      <c r="AS7" s="136" t="s">
        <v>450</v>
      </c>
      <c r="AT7" s="136" t="s">
        <v>454</v>
      </c>
      <c r="AU7" s="136" t="s">
        <v>566</v>
      </c>
      <c r="AV7" s="136" t="s">
        <v>613</v>
      </c>
      <c r="AW7" s="115"/>
      <c r="AX7" s="115"/>
    </row>
    <row r="8" spans="1:50" ht="16.5" customHeight="1" thickBot="1">
      <c r="A8" s="426" t="s">
        <v>4</v>
      </c>
      <c r="B8" s="427"/>
      <c r="C8" s="427"/>
      <c r="D8" s="428"/>
      <c r="E8" s="267" t="s">
        <v>334</v>
      </c>
      <c r="F8" s="48" t="s">
        <v>374</v>
      </c>
      <c r="G8" s="48"/>
      <c r="H8" s="48" t="s">
        <v>334</v>
      </c>
      <c r="I8" s="48" t="s">
        <v>359</v>
      </c>
      <c r="J8" s="48" t="s">
        <v>334</v>
      </c>
      <c r="K8" s="48" t="s">
        <v>334</v>
      </c>
      <c r="L8" s="48" t="s">
        <v>362</v>
      </c>
      <c r="M8" s="48"/>
      <c r="N8" s="48" t="s">
        <v>334</v>
      </c>
      <c r="O8" s="48" t="s">
        <v>334</v>
      </c>
      <c r="P8" s="342" t="s">
        <v>601</v>
      </c>
      <c r="Q8" s="342" t="s">
        <v>601</v>
      </c>
      <c r="R8" s="342" t="s">
        <v>601</v>
      </c>
      <c r="S8" s="342" t="s">
        <v>651</v>
      </c>
      <c r="T8" s="48" t="s">
        <v>334</v>
      </c>
      <c r="U8" s="48" t="s">
        <v>334</v>
      </c>
      <c r="V8" s="48" t="s">
        <v>362</v>
      </c>
      <c r="W8" s="48" t="s">
        <v>362</v>
      </c>
      <c r="X8" s="48" t="s">
        <v>373</v>
      </c>
      <c r="Y8" s="48" t="s">
        <v>373</v>
      </c>
      <c r="Z8" s="48" t="s">
        <v>373</v>
      </c>
      <c r="AA8" s="48" t="s">
        <v>373</v>
      </c>
      <c r="AB8" s="48" t="s">
        <v>362</v>
      </c>
      <c r="AC8" s="48" t="s">
        <v>374</v>
      </c>
      <c r="AD8" s="48" t="s">
        <v>375</v>
      </c>
      <c r="AE8" s="48" t="s">
        <v>375</v>
      </c>
      <c r="AF8" s="48" t="s">
        <v>375</v>
      </c>
      <c r="AG8" s="48" t="s">
        <v>375</v>
      </c>
      <c r="AH8" s="48" t="s">
        <v>374</v>
      </c>
      <c r="AI8" s="48" t="s">
        <v>374</v>
      </c>
      <c r="AJ8" s="48" t="s">
        <v>375</v>
      </c>
      <c r="AK8" s="48" t="s">
        <v>375</v>
      </c>
      <c r="AL8" s="48" t="s">
        <v>374</v>
      </c>
      <c r="AM8" s="48" t="s">
        <v>374</v>
      </c>
      <c r="AN8" s="288"/>
      <c r="AO8" s="288"/>
      <c r="AP8" s="288"/>
      <c r="AQ8" s="48" t="s">
        <v>334</v>
      </c>
      <c r="AR8" s="48" t="s">
        <v>446</v>
      </c>
      <c r="AS8" s="48" t="s">
        <v>334</v>
      </c>
      <c r="AT8" s="48" t="s">
        <v>362</v>
      </c>
      <c r="AU8" s="48" t="s">
        <v>373</v>
      </c>
      <c r="AV8" s="48" t="s">
        <v>334</v>
      </c>
      <c r="AW8" s="119"/>
      <c r="AX8" s="119"/>
    </row>
    <row r="9" spans="1:50" ht="31.5" customHeight="1" thickBot="1">
      <c r="A9" s="43" t="s">
        <v>5</v>
      </c>
      <c r="B9" s="429" t="s">
        <v>6</v>
      </c>
      <c r="C9" s="430"/>
      <c r="D9" s="42" t="s">
        <v>7</v>
      </c>
      <c r="E9" s="101" t="s">
        <v>8</v>
      </c>
      <c r="F9" s="17" t="s">
        <v>8</v>
      </c>
      <c r="G9" s="17" t="s">
        <v>8</v>
      </c>
      <c r="H9" s="17" t="s">
        <v>8</v>
      </c>
      <c r="I9" s="17" t="s">
        <v>8</v>
      </c>
      <c r="J9" s="17" t="s">
        <v>8</v>
      </c>
      <c r="K9" s="17" t="s">
        <v>8</v>
      </c>
      <c r="L9" s="17" t="s">
        <v>8</v>
      </c>
      <c r="M9" s="17" t="s">
        <v>8</v>
      </c>
      <c r="N9" s="17" t="s">
        <v>8</v>
      </c>
      <c r="O9" s="17" t="s">
        <v>8</v>
      </c>
      <c r="P9" s="224" t="s">
        <v>8</v>
      </c>
      <c r="Q9" s="224" t="s">
        <v>8</v>
      </c>
      <c r="R9" s="224" t="s">
        <v>8</v>
      </c>
      <c r="S9" s="224" t="s">
        <v>8</v>
      </c>
      <c r="T9" s="17" t="s">
        <v>8</v>
      </c>
      <c r="U9" s="17" t="s">
        <v>8</v>
      </c>
      <c r="V9" s="17" t="s">
        <v>8</v>
      </c>
      <c r="W9" s="17" t="s">
        <v>8</v>
      </c>
      <c r="X9" s="17" t="s">
        <v>8</v>
      </c>
      <c r="Y9" s="17" t="s">
        <v>8</v>
      </c>
      <c r="Z9" s="17" t="s">
        <v>8</v>
      </c>
      <c r="AA9" s="17" t="s">
        <v>8</v>
      </c>
      <c r="AB9" s="17" t="s">
        <v>8</v>
      </c>
      <c r="AC9" s="17" t="s">
        <v>8</v>
      </c>
      <c r="AD9" s="17" t="s">
        <v>8</v>
      </c>
      <c r="AE9" s="17" t="s">
        <v>8</v>
      </c>
      <c r="AF9" s="17" t="s">
        <v>8</v>
      </c>
      <c r="AG9" s="17" t="s">
        <v>8</v>
      </c>
      <c r="AH9" s="17" t="s">
        <v>8</v>
      </c>
      <c r="AI9" s="17" t="s">
        <v>8</v>
      </c>
      <c r="AJ9" s="17" t="s">
        <v>8</v>
      </c>
      <c r="AK9" s="17" t="s">
        <v>8</v>
      </c>
      <c r="AL9" s="17" t="s">
        <v>8</v>
      </c>
      <c r="AM9" s="17" t="s">
        <v>8</v>
      </c>
      <c r="AN9" s="224" t="s">
        <v>8</v>
      </c>
      <c r="AO9" s="224" t="s">
        <v>8</v>
      </c>
      <c r="AP9" s="224" t="s">
        <v>8</v>
      </c>
      <c r="AQ9" s="17" t="s">
        <v>8</v>
      </c>
      <c r="AR9" s="17" t="s">
        <v>8</v>
      </c>
      <c r="AS9" s="17" t="s">
        <v>8</v>
      </c>
      <c r="AT9" s="17" t="s">
        <v>8</v>
      </c>
      <c r="AU9" s="17" t="s">
        <v>8</v>
      </c>
      <c r="AV9" s="17" t="s">
        <v>8</v>
      </c>
      <c r="AW9" s="117"/>
      <c r="AX9" s="117"/>
    </row>
    <row r="10" spans="1:50" ht="26.25" customHeight="1" thickBot="1" thickTop="1">
      <c r="A10" s="75">
        <v>1</v>
      </c>
      <c r="B10" s="433" t="s">
        <v>308</v>
      </c>
      <c r="C10" s="434"/>
      <c r="D10" s="72" t="s">
        <v>9</v>
      </c>
      <c r="E10" s="268" t="s">
        <v>570</v>
      </c>
      <c r="F10" s="124">
        <v>53550</v>
      </c>
      <c r="G10" s="125"/>
      <c r="H10" s="124">
        <v>0</v>
      </c>
      <c r="I10" s="124">
        <v>595</v>
      </c>
      <c r="J10" s="126"/>
      <c r="K10" s="127">
        <v>0</v>
      </c>
      <c r="L10" s="127">
        <v>2350</v>
      </c>
      <c r="M10" s="127">
        <v>0</v>
      </c>
      <c r="N10" s="127">
        <v>0</v>
      </c>
      <c r="O10" s="127">
        <v>0</v>
      </c>
      <c r="P10" s="343">
        <v>0</v>
      </c>
      <c r="Q10" s="343">
        <v>0</v>
      </c>
      <c r="R10" s="343">
        <v>0</v>
      </c>
      <c r="S10" s="343">
        <v>0</v>
      </c>
      <c r="T10" s="124">
        <v>580</v>
      </c>
      <c r="U10" s="124">
        <v>226.1</v>
      </c>
      <c r="V10" s="124">
        <v>17850</v>
      </c>
      <c r="W10" s="124">
        <v>17850</v>
      </c>
      <c r="X10" s="124">
        <v>3568.81</v>
      </c>
      <c r="Y10" s="124">
        <v>3568.81</v>
      </c>
      <c r="Z10" s="124">
        <v>3568.81</v>
      </c>
      <c r="AA10" s="124">
        <v>3568.81</v>
      </c>
      <c r="AB10" s="124">
        <v>3568.81</v>
      </c>
      <c r="AC10" s="124">
        <v>0</v>
      </c>
      <c r="AD10" s="124">
        <v>0</v>
      </c>
      <c r="AE10" s="124" t="s">
        <v>493</v>
      </c>
      <c r="AF10" s="124" t="s">
        <v>512</v>
      </c>
      <c r="AG10" s="124" t="s">
        <v>512</v>
      </c>
      <c r="AH10" s="124" t="s">
        <v>512</v>
      </c>
      <c r="AI10" s="124" t="s">
        <v>512</v>
      </c>
      <c r="AJ10" s="124" t="s">
        <v>512</v>
      </c>
      <c r="AK10" s="124" t="s">
        <v>512</v>
      </c>
      <c r="AL10" s="124">
        <v>0</v>
      </c>
      <c r="AM10" s="124">
        <v>0</v>
      </c>
      <c r="AN10" s="289" t="s">
        <v>471</v>
      </c>
      <c r="AO10" s="289" t="s">
        <v>472</v>
      </c>
      <c r="AP10" s="290" t="s">
        <v>473</v>
      </c>
      <c r="AQ10" s="128">
        <v>318.92</v>
      </c>
      <c r="AR10" s="128" t="s">
        <v>447</v>
      </c>
      <c r="AS10" s="128">
        <v>950.81</v>
      </c>
      <c r="AT10" s="269">
        <v>1188.81</v>
      </c>
      <c r="AU10" s="269">
        <v>30</v>
      </c>
      <c r="AV10" s="270">
        <v>1.19</v>
      </c>
      <c r="AW10" s="271"/>
      <c r="AX10" s="271"/>
    </row>
    <row r="11" spans="1:50" ht="78" customHeight="1" thickBot="1">
      <c r="A11" s="45">
        <v>2</v>
      </c>
      <c r="B11" s="416" t="s">
        <v>309</v>
      </c>
      <c r="C11" s="417"/>
      <c r="D11" s="11" t="s">
        <v>10</v>
      </c>
      <c r="E11" s="268" t="s">
        <v>570</v>
      </c>
      <c r="F11" s="129">
        <v>476</v>
      </c>
      <c r="G11" s="130"/>
      <c r="H11" s="129">
        <v>0</v>
      </c>
      <c r="I11" s="123" t="s">
        <v>352</v>
      </c>
      <c r="J11" s="123"/>
      <c r="K11" s="131">
        <v>0</v>
      </c>
      <c r="L11" s="131">
        <v>349</v>
      </c>
      <c r="M11" s="131">
        <v>0</v>
      </c>
      <c r="N11" s="131">
        <v>0</v>
      </c>
      <c r="O11" s="131">
        <v>0</v>
      </c>
      <c r="P11" s="344">
        <v>296</v>
      </c>
      <c r="Q11" s="344">
        <v>237</v>
      </c>
      <c r="R11" s="344">
        <v>403</v>
      </c>
      <c r="S11" s="344">
        <v>179</v>
      </c>
      <c r="T11" s="129"/>
      <c r="U11" s="129">
        <v>0</v>
      </c>
      <c r="V11" s="129" t="s">
        <v>422</v>
      </c>
      <c r="W11" s="129" t="s">
        <v>422</v>
      </c>
      <c r="X11" s="129">
        <v>403.41</v>
      </c>
      <c r="Y11" s="129">
        <v>403.41</v>
      </c>
      <c r="Z11" s="129">
        <v>403.41</v>
      </c>
      <c r="AA11" s="129">
        <v>236.81</v>
      </c>
      <c r="AB11" s="129">
        <v>589.05</v>
      </c>
      <c r="AC11" s="129">
        <v>0</v>
      </c>
      <c r="AD11" s="129">
        <v>0</v>
      </c>
      <c r="AE11" s="129" t="s">
        <v>493</v>
      </c>
      <c r="AF11" s="129">
        <v>0</v>
      </c>
      <c r="AG11" s="129">
        <v>0</v>
      </c>
      <c r="AH11" s="129">
        <v>0</v>
      </c>
      <c r="AI11" s="129">
        <v>0</v>
      </c>
      <c r="AJ11" s="196" t="s">
        <v>528</v>
      </c>
      <c r="AK11" s="129" t="s">
        <v>530</v>
      </c>
      <c r="AL11" s="196" t="s">
        <v>532</v>
      </c>
      <c r="AM11" s="129" t="s">
        <v>534</v>
      </c>
      <c r="AN11" s="291" t="s">
        <v>472</v>
      </c>
      <c r="AO11" s="291" t="s">
        <v>472</v>
      </c>
      <c r="AP11" s="292" t="s">
        <v>474</v>
      </c>
      <c r="AQ11" s="132">
        <v>0</v>
      </c>
      <c r="AR11" s="132" t="s">
        <v>448</v>
      </c>
      <c r="AS11" s="132">
        <v>236.81</v>
      </c>
      <c r="AT11" s="10">
        <v>296.31</v>
      </c>
      <c r="AU11" s="10">
        <v>0</v>
      </c>
      <c r="AV11" s="272">
        <v>330</v>
      </c>
      <c r="AW11" s="271"/>
      <c r="AX11" s="271"/>
    </row>
    <row r="12" spans="1:50" ht="24" customHeight="1" thickBot="1">
      <c r="A12" s="45">
        <v>3</v>
      </c>
      <c r="B12" s="416" t="s">
        <v>11</v>
      </c>
      <c r="C12" s="417"/>
      <c r="D12" s="11" t="s">
        <v>12</v>
      </c>
      <c r="E12" s="268" t="s">
        <v>570</v>
      </c>
      <c r="F12" s="129">
        <v>0</v>
      </c>
      <c r="G12" s="10"/>
      <c r="H12" s="123" t="s">
        <v>409</v>
      </c>
      <c r="I12" s="129">
        <v>0</v>
      </c>
      <c r="J12" s="131">
        <v>0</v>
      </c>
      <c r="K12" s="131">
        <v>0</v>
      </c>
      <c r="L12" s="131">
        <v>0</v>
      </c>
      <c r="M12" s="131">
        <v>0</v>
      </c>
      <c r="N12" s="165" t="s">
        <v>405</v>
      </c>
      <c r="O12" s="131">
        <v>0</v>
      </c>
      <c r="P12" s="344" t="s">
        <v>599</v>
      </c>
      <c r="Q12" s="344" t="s">
        <v>599</v>
      </c>
      <c r="R12" s="344" t="s">
        <v>599</v>
      </c>
      <c r="S12" s="344" t="s">
        <v>599</v>
      </c>
      <c r="T12" s="129"/>
      <c r="U12" s="123">
        <v>0</v>
      </c>
      <c r="V12" s="123">
        <v>0</v>
      </c>
      <c r="W12" s="123">
        <v>0</v>
      </c>
      <c r="X12" s="129">
        <v>0</v>
      </c>
      <c r="Y12" s="129">
        <v>0</v>
      </c>
      <c r="Z12" s="129">
        <v>0</v>
      </c>
      <c r="AA12" s="129">
        <v>0</v>
      </c>
      <c r="AB12" s="129">
        <v>0</v>
      </c>
      <c r="AC12" s="129"/>
      <c r="AD12" s="129"/>
      <c r="AE12" s="129" t="s">
        <v>493</v>
      </c>
      <c r="AF12" s="129">
        <v>0</v>
      </c>
      <c r="AG12" s="129">
        <v>0</v>
      </c>
      <c r="AH12" s="129">
        <v>0</v>
      </c>
      <c r="AI12" s="129">
        <v>0</v>
      </c>
      <c r="AJ12" s="129">
        <v>0</v>
      </c>
      <c r="AK12" s="129">
        <v>0</v>
      </c>
      <c r="AL12" s="129">
        <v>0</v>
      </c>
      <c r="AM12" s="129"/>
      <c r="AN12" s="293" t="s">
        <v>405</v>
      </c>
      <c r="AO12" s="293" t="s">
        <v>405</v>
      </c>
      <c r="AP12" s="293" t="s">
        <v>405</v>
      </c>
      <c r="AQ12" s="131">
        <v>0</v>
      </c>
      <c r="AR12" s="131">
        <v>0</v>
      </c>
      <c r="AS12" s="131">
        <v>0</v>
      </c>
      <c r="AT12" s="10">
        <v>0</v>
      </c>
      <c r="AU12" s="10">
        <v>0</v>
      </c>
      <c r="AV12" s="10"/>
      <c r="AW12" s="273"/>
      <c r="AX12" s="273"/>
    </row>
    <row r="13" spans="1:50" ht="20.25" customHeight="1">
      <c r="A13" s="55">
        <v>4</v>
      </c>
      <c r="B13" s="435" t="s">
        <v>13</v>
      </c>
      <c r="C13" s="436"/>
      <c r="D13" s="402"/>
      <c r="E13" s="134"/>
      <c r="F13" s="135"/>
      <c r="G13" s="136"/>
      <c r="H13" s="134"/>
      <c r="I13" s="135"/>
      <c r="J13" s="137">
        <v>1.0591</v>
      </c>
      <c r="K13" s="135"/>
      <c r="L13" s="135"/>
      <c r="M13" s="135"/>
      <c r="N13" s="138"/>
      <c r="O13" s="138"/>
      <c r="P13" s="345"/>
      <c r="Q13" s="345"/>
      <c r="R13" s="345"/>
      <c r="S13" s="345"/>
      <c r="T13" s="135"/>
      <c r="U13" s="134"/>
      <c r="V13" s="134"/>
      <c r="W13" s="134"/>
      <c r="X13" s="135"/>
      <c r="Y13" s="135"/>
      <c r="Z13" s="135"/>
      <c r="AA13" s="135"/>
      <c r="AB13" s="135"/>
      <c r="AC13" s="135"/>
      <c r="AD13" s="135"/>
      <c r="AE13" s="135"/>
      <c r="AF13" s="135"/>
      <c r="AG13" s="135"/>
      <c r="AH13" s="135"/>
      <c r="AI13" s="135"/>
      <c r="AJ13" s="135"/>
      <c r="AK13" s="135"/>
      <c r="AL13" s="135"/>
      <c r="AM13" s="135"/>
      <c r="AN13" s="294"/>
      <c r="AO13" s="294"/>
      <c r="AP13" s="295"/>
      <c r="AQ13" s="135"/>
      <c r="AR13" s="135"/>
      <c r="AS13" s="135"/>
      <c r="AT13" s="136"/>
      <c r="AU13" s="136"/>
      <c r="AV13" s="136"/>
      <c r="AW13" s="273"/>
      <c r="AX13" s="273"/>
    </row>
    <row r="14" spans="1:50" ht="14.25">
      <c r="A14" s="76" t="s">
        <v>313</v>
      </c>
      <c r="B14" s="418" t="s">
        <v>14</v>
      </c>
      <c r="C14" s="419"/>
      <c r="D14" s="70" t="s">
        <v>15</v>
      </c>
      <c r="E14" s="220" t="s">
        <v>434</v>
      </c>
      <c r="F14" s="139">
        <v>3.213</v>
      </c>
      <c r="G14" s="100">
        <v>1.8564</v>
      </c>
      <c r="H14" s="140">
        <v>0</v>
      </c>
      <c r="I14" s="140">
        <v>3.4985999999999997</v>
      </c>
      <c r="J14" s="141">
        <v>3.1773</v>
      </c>
      <c r="K14" s="140">
        <v>2.04</v>
      </c>
      <c r="L14" s="140">
        <v>2.64</v>
      </c>
      <c r="M14" s="220">
        <v>4.11</v>
      </c>
      <c r="N14" s="142">
        <v>3</v>
      </c>
      <c r="O14" s="142">
        <v>0</v>
      </c>
      <c r="P14" s="346">
        <v>0</v>
      </c>
      <c r="Q14" s="346" t="s">
        <v>493</v>
      </c>
      <c r="R14" s="346">
        <v>0</v>
      </c>
      <c r="S14" s="346">
        <v>0</v>
      </c>
      <c r="T14" s="140"/>
      <c r="U14" s="140">
        <v>0</v>
      </c>
      <c r="V14" s="140">
        <v>2.142</v>
      </c>
      <c r="W14" s="140">
        <v>2.3205</v>
      </c>
      <c r="X14" s="140">
        <f>0*1.19*3</f>
        <v>0</v>
      </c>
      <c r="Y14" s="140">
        <f>1.26*1.19*3</f>
        <v>4.4982</v>
      </c>
      <c r="Z14" s="140">
        <f>1.33*1.19*3</f>
        <v>4.7481</v>
      </c>
      <c r="AA14" s="140">
        <f>1.33*1.19*3+5.95</f>
        <v>10.6981</v>
      </c>
      <c r="AB14" s="140">
        <v>3.8913</v>
      </c>
      <c r="AC14" s="140">
        <v>2.1</v>
      </c>
      <c r="AD14" s="140">
        <v>3.87</v>
      </c>
      <c r="AE14" s="140" t="s">
        <v>494</v>
      </c>
      <c r="AF14" s="140">
        <v>0</v>
      </c>
      <c r="AG14" s="140">
        <v>0</v>
      </c>
      <c r="AH14" s="140">
        <v>0</v>
      </c>
      <c r="AI14" s="140">
        <v>0</v>
      </c>
      <c r="AJ14" s="140">
        <v>0</v>
      </c>
      <c r="AK14" s="140">
        <v>3.87</v>
      </c>
      <c r="AL14" s="140">
        <v>0</v>
      </c>
      <c r="AM14" s="140">
        <v>3.18</v>
      </c>
      <c r="AN14" s="286">
        <v>3.93</v>
      </c>
      <c r="AO14" s="286">
        <v>3.75</v>
      </c>
      <c r="AP14" s="296">
        <v>0</v>
      </c>
      <c r="AQ14" s="140">
        <f>3*0.82</f>
        <v>2.46</v>
      </c>
      <c r="AR14" s="140">
        <f>3*0.98</f>
        <v>2.94</v>
      </c>
      <c r="AS14" s="140">
        <f>3*1.25</f>
        <v>3.75</v>
      </c>
      <c r="AT14" s="100" t="s">
        <v>560</v>
      </c>
      <c r="AU14" s="100">
        <v>2.856</v>
      </c>
      <c r="AV14" s="274">
        <v>0</v>
      </c>
      <c r="AW14" s="273"/>
      <c r="AX14" s="273"/>
    </row>
    <row r="15" spans="1:50" ht="14.25">
      <c r="A15" s="53" t="s">
        <v>16</v>
      </c>
      <c r="B15" s="418" t="s">
        <v>17</v>
      </c>
      <c r="C15" s="419"/>
      <c r="D15" s="14" t="s">
        <v>15</v>
      </c>
      <c r="E15" s="220" t="s">
        <v>434</v>
      </c>
      <c r="F15" s="143">
        <v>1.428</v>
      </c>
      <c r="G15" s="39">
        <v>1.071</v>
      </c>
      <c r="H15" s="144">
        <v>0</v>
      </c>
      <c r="I15" s="144">
        <v>1.7492999999999999</v>
      </c>
      <c r="J15" s="145">
        <v>3.1773</v>
      </c>
      <c r="K15" s="144">
        <v>1.17</v>
      </c>
      <c r="L15" s="144">
        <v>2.64</v>
      </c>
      <c r="M15" s="133">
        <v>2.14</v>
      </c>
      <c r="N15" s="275">
        <v>1.8</v>
      </c>
      <c r="O15" s="146">
        <v>0</v>
      </c>
      <c r="P15" s="347">
        <v>0</v>
      </c>
      <c r="Q15" s="347" t="s">
        <v>493</v>
      </c>
      <c r="R15" s="347">
        <v>0</v>
      </c>
      <c r="S15" s="347">
        <v>0</v>
      </c>
      <c r="T15" s="144"/>
      <c r="U15" s="144">
        <v>0</v>
      </c>
      <c r="V15" s="144">
        <v>1.428</v>
      </c>
      <c r="W15" s="144">
        <v>1.6065</v>
      </c>
      <c r="X15" s="144">
        <f>0*1.19*3</f>
        <v>0</v>
      </c>
      <c r="Y15" s="144">
        <f>0*1.19*3</f>
        <v>0</v>
      </c>
      <c r="Z15" s="144">
        <f>0.63*1.19*3</f>
        <v>2.2491</v>
      </c>
      <c r="AA15" s="144">
        <f>0.63*1.19*3+5.95</f>
        <v>8.1991</v>
      </c>
      <c r="AB15" s="144">
        <v>2.2491</v>
      </c>
      <c r="AC15" s="144">
        <v>1.2</v>
      </c>
      <c r="AD15" s="144">
        <v>1.77</v>
      </c>
      <c r="AE15" s="144" t="s">
        <v>494</v>
      </c>
      <c r="AF15" s="144">
        <v>0</v>
      </c>
      <c r="AG15" s="144">
        <v>0</v>
      </c>
      <c r="AH15" s="144">
        <v>0</v>
      </c>
      <c r="AI15" s="144">
        <v>0</v>
      </c>
      <c r="AJ15" s="144">
        <v>0</v>
      </c>
      <c r="AK15" s="144">
        <v>1.77</v>
      </c>
      <c r="AL15" s="144">
        <v>0</v>
      </c>
      <c r="AM15" s="144">
        <v>3.18</v>
      </c>
      <c r="AN15" s="297">
        <v>1.89</v>
      </c>
      <c r="AO15" s="297">
        <v>1.89</v>
      </c>
      <c r="AP15" s="298">
        <v>0</v>
      </c>
      <c r="AQ15" s="144">
        <f>3*0.52</f>
        <v>1.56</v>
      </c>
      <c r="AR15" s="144">
        <f>3*0.63</f>
        <v>1.8900000000000001</v>
      </c>
      <c r="AS15" s="144">
        <f>3*0.69</f>
        <v>2.07</v>
      </c>
      <c r="AT15" s="100" t="s">
        <v>560</v>
      </c>
      <c r="AU15" s="39">
        <v>1.785</v>
      </c>
      <c r="AV15" s="274">
        <v>0</v>
      </c>
      <c r="AW15" s="273"/>
      <c r="AX15" s="273"/>
    </row>
    <row r="16" spans="1:50" ht="14.25">
      <c r="A16" s="53" t="s">
        <v>18</v>
      </c>
      <c r="B16" s="418" t="s">
        <v>19</v>
      </c>
      <c r="C16" s="419"/>
      <c r="D16" s="14" t="s">
        <v>15</v>
      </c>
      <c r="E16" s="220" t="s">
        <v>434</v>
      </c>
      <c r="F16" s="143">
        <v>1.428</v>
      </c>
      <c r="G16" s="39">
        <v>1.071</v>
      </c>
      <c r="H16" s="144">
        <v>0</v>
      </c>
      <c r="I16" s="144">
        <v>1.7492999999999999</v>
      </c>
      <c r="J16" s="145">
        <v>3.1773</v>
      </c>
      <c r="K16" s="144">
        <v>1.17</v>
      </c>
      <c r="L16" s="133" t="s">
        <v>397</v>
      </c>
      <c r="M16" s="133"/>
      <c r="N16" s="144" t="s">
        <v>405</v>
      </c>
      <c r="O16" s="146">
        <v>0</v>
      </c>
      <c r="P16" s="347">
        <v>0</v>
      </c>
      <c r="Q16" s="347" t="s">
        <v>493</v>
      </c>
      <c r="R16" s="347">
        <v>0</v>
      </c>
      <c r="S16" s="347">
        <v>0</v>
      </c>
      <c r="T16" s="144"/>
      <c r="U16" s="144">
        <v>0</v>
      </c>
      <c r="V16" s="144">
        <v>1.428</v>
      </c>
      <c r="W16" s="144">
        <v>1.6065</v>
      </c>
      <c r="X16" s="144">
        <f>X15</f>
        <v>0</v>
      </c>
      <c r="Y16" s="144">
        <f>Y15</f>
        <v>0</v>
      </c>
      <c r="Z16" s="144">
        <f>Z15</f>
        <v>2.2491</v>
      </c>
      <c r="AA16" s="144">
        <f>AA15</f>
        <v>8.1991</v>
      </c>
      <c r="AB16" s="144">
        <f>AB15</f>
        <v>2.2491</v>
      </c>
      <c r="AC16" s="144">
        <v>1.2</v>
      </c>
      <c r="AD16" s="144">
        <v>1.77</v>
      </c>
      <c r="AE16" s="144" t="s">
        <v>494</v>
      </c>
      <c r="AF16" s="144">
        <v>0</v>
      </c>
      <c r="AG16" s="144">
        <v>0</v>
      </c>
      <c r="AH16" s="144">
        <v>0</v>
      </c>
      <c r="AI16" s="144">
        <v>0</v>
      </c>
      <c r="AJ16" s="144">
        <v>0</v>
      </c>
      <c r="AK16" s="144">
        <v>1.77</v>
      </c>
      <c r="AL16" s="144">
        <v>0</v>
      </c>
      <c r="AM16" s="144">
        <v>3.18</v>
      </c>
      <c r="AN16" s="297">
        <v>1.89</v>
      </c>
      <c r="AO16" s="297">
        <v>1.89</v>
      </c>
      <c r="AP16" s="298">
        <v>0</v>
      </c>
      <c r="AQ16" s="144">
        <f>3*0.52</f>
        <v>1.56</v>
      </c>
      <c r="AR16" s="144">
        <f>3*0.63</f>
        <v>1.8900000000000001</v>
      </c>
      <c r="AS16" s="144">
        <f>3*0.69</f>
        <v>2.07</v>
      </c>
      <c r="AT16" s="100" t="s">
        <v>560</v>
      </c>
      <c r="AU16" s="39">
        <v>1.785</v>
      </c>
      <c r="AV16" s="274">
        <v>0</v>
      </c>
      <c r="AW16" s="273"/>
      <c r="AX16" s="273"/>
    </row>
    <row r="17" spans="1:50" ht="15" thickBot="1">
      <c r="A17" s="15" t="s">
        <v>20</v>
      </c>
      <c r="B17" s="420" t="s">
        <v>21</v>
      </c>
      <c r="C17" s="421"/>
      <c r="D17" s="71" t="s">
        <v>15</v>
      </c>
      <c r="E17" s="147" t="s">
        <v>434</v>
      </c>
      <c r="F17" s="143">
        <v>1.428</v>
      </c>
      <c r="G17" s="39">
        <v>1.071</v>
      </c>
      <c r="H17" s="144">
        <v>0</v>
      </c>
      <c r="I17" s="144">
        <v>1.7492999999999999</v>
      </c>
      <c r="J17" s="145">
        <v>3.1773</v>
      </c>
      <c r="K17" s="144">
        <v>1.17</v>
      </c>
      <c r="L17" s="133" t="s">
        <v>397</v>
      </c>
      <c r="M17" s="133">
        <v>2.14</v>
      </c>
      <c r="N17" s="144" t="s">
        <v>405</v>
      </c>
      <c r="O17" s="146">
        <v>0</v>
      </c>
      <c r="P17" s="348">
        <v>0</v>
      </c>
      <c r="Q17" s="348" t="s">
        <v>493</v>
      </c>
      <c r="R17" s="348">
        <v>0</v>
      </c>
      <c r="S17" s="348">
        <v>0</v>
      </c>
      <c r="T17" s="144"/>
      <c r="U17" s="144">
        <v>0</v>
      </c>
      <c r="V17" s="144">
        <v>1.428</v>
      </c>
      <c r="W17" s="144">
        <v>1.6065</v>
      </c>
      <c r="X17" s="144">
        <f>X15</f>
        <v>0</v>
      </c>
      <c r="Y17" s="144">
        <f>Y15</f>
        <v>0</v>
      </c>
      <c r="Z17" s="144">
        <f>Z15</f>
        <v>2.2491</v>
      </c>
      <c r="AA17" s="144">
        <f>AA15</f>
        <v>8.1991</v>
      </c>
      <c r="AB17" s="144">
        <f>AB15</f>
        <v>2.2491</v>
      </c>
      <c r="AC17" s="144">
        <v>1.2</v>
      </c>
      <c r="AD17" s="144">
        <v>1.77</v>
      </c>
      <c r="AE17" s="144" t="s">
        <v>494</v>
      </c>
      <c r="AF17" s="144">
        <v>0</v>
      </c>
      <c r="AG17" s="144">
        <v>0</v>
      </c>
      <c r="AH17" s="144">
        <v>0</v>
      </c>
      <c r="AI17" s="144">
        <v>0</v>
      </c>
      <c r="AJ17" s="144">
        <v>0</v>
      </c>
      <c r="AK17" s="144">
        <v>1.77</v>
      </c>
      <c r="AL17" s="144">
        <v>0</v>
      </c>
      <c r="AM17" s="144">
        <v>3.18</v>
      </c>
      <c r="AN17" s="297">
        <v>1.89</v>
      </c>
      <c r="AO17" s="297">
        <v>1.89</v>
      </c>
      <c r="AP17" s="298">
        <v>0</v>
      </c>
      <c r="AQ17" s="144">
        <f>3*0.52</f>
        <v>1.56</v>
      </c>
      <c r="AR17" s="144">
        <f>3*0.63</f>
        <v>1.8900000000000001</v>
      </c>
      <c r="AS17" s="144">
        <f>3*0.69</f>
        <v>2.07</v>
      </c>
      <c r="AT17" s="100" t="s">
        <v>560</v>
      </c>
      <c r="AU17" s="39">
        <v>1.785</v>
      </c>
      <c r="AV17" s="274">
        <v>0</v>
      </c>
      <c r="AW17" s="273"/>
      <c r="AX17" s="273"/>
    </row>
    <row r="18" spans="1:50" ht="20.25" customHeight="1">
      <c r="A18" s="55" t="s">
        <v>22</v>
      </c>
      <c r="B18" s="435" t="s">
        <v>23</v>
      </c>
      <c r="C18" s="436"/>
      <c r="D18" s="402"/>
      <c r="E18" s="220"/>
      <c r="F18" s="148"/>
      <c r="G18" s="136"/>
      <c r="H18" s="134"/>
      <c r="I18" s="135"/>
      <c r="J18" s="137">
        <v>1.0591</v>
      </c>
      <c r="K18" s="134"/>
      <c r="L18" s="134"/>
      <c r="M18" s="134"/>
      <c r="N18" s="135"/>
      <c r="O18" s="135"/>
      <c r="P18" s="294"/>
      <c r="Q18" s="294"/>
      <c r="R18" s="294"/>
      <c r="S18" s="294"/>
      <c r="T18" s="135">
        <v>2.4633</v>
      </c>
      <c r="U18" s="134"/>
      <c r="V18" s="134"/>
      <c r="W18" s="134"/>
      <c r="X18" s="135"/>
      <c r="Y18" s="135"/>
      <c r="Z18" s="135"/>
      <c r="AA18" s="135"/>
      <c r="AB18" s="135"/>
      <c r="AC18" s="135"/>
      <c r="AD18" s="135"/>
      <c r="AE18" s="135"/>
      <c r="AF18" s="135"/>
      <c r="AG18" s="135"/>
      <c r="AH18" s="135"/>
      <c r="AI18" s="135"/>
      <c r="AJ18" s="135"/>
      <c r="AK18" s="135"/>
      <c r="AL18" s="135"/>
      <c r="AM18" s="135"/>
      <c r="AN18" s="294"/>
      <c r="AO18" s="294"/>
      <c r="AP18" s="294"/>
      <c r="AQ18" s="135"/>
      <c r="AR18" s="135"/>
      <c r="AS18" s="135"/>
      <c r="AT18" s="136"/>
      <c r="AU18" s="136"/>
      <c r="AV18" s="136"/>
      <c r="AW18" s="273"/>
      <c r="AX18" s="273"/>
    </row>
    <row r="19" spans="1:50" ht="14.25">
      <c r="A19" s="76" t="s">
        <v>24</v>
      </c>
      <c r="B19" s="418" t="s">
        <v>14</v>
      </c>
      <c r="C19" s="419"/>
      <c r="D19" s="70" t="s">
        <v>15</v>
      </c>
      <c r="E19" s="133" t="s">
        <v>434</v>
      </c>
      <c r="F19" s="139">
        <v>3.213</v>
      </c>
      <c r="G19" s="100">
        <v>1.8564</v>
      </c>
      <c r="H19" s="140">
        <v>3.3914999999999997</v>
      </c>
      <c r="I19" s="140">
        <v>3.4985999999999997</v>
      </c>
      <c r="J19" s="141">
        <v>3.1773</v>
      </c>
      <c r="K19" s="144">
        <v>2.04</v>
      </c>
      <c r="L19" s="140">
        <v>2.64</v>
      </c>
      <c r="M19" s="220">
        <v>4.11</v>
      </c>
      <c r="N19" s="142">
        <v>3</v>
      </c>
      <c r="O19" s="140">
        <v>3.53</v>
      </c>
      <c r="P19" s="346">
        <f>0.71*3</f>
        <v>2.13</v>
      </c>
      <c r="Q19" s="346" t="s">
        <v>493</v>
      </c>
      <c r="R19" s="346">
        <f>0.71*3</f>
        <v>2.13</v>
      </c>
      <c r="S19" s="346">
        <f>1.58*3</f>
        <v>4.74</v>
      </c>
      <c r="T19" s="140">
        <v>2.4633</v>
      </c>
      <c r="U19" s="140">
        <v>2.9274</v>
      </c>
      <c r="V19" s="140">
        <v>3.5343</v>
      </c>
      <c r="W19" s="140">
        <v>3.6414</v>
      </c>
      <c r="X19" s="140">
        <f aca="true" t="shared" si="0" ref="X19:Z22">X14</f>
        <v>0</v>
      </c>
      <c r="Y19" s="140">
        <f t="shared" si="0"/>
        <v>4.4982</v>
      </c>
      <c r="Z19" s="140">
        <f t="shared" si="0"/>
        <v>4.7481</v>
      </c>
      <c r="AA19" s="140">
        <f aca="true" t="shared" si="1" ref="AA19:AB22">AA14</f>
        <v>10.6981</v>
      </c>
      <c r="AB19" s="140">
        <f t="shared" si="1"/>
        <v>3.8913</v>
      </c>
      <c r="AC19" s="140">
        <v>2.76</v>
      </c>
      <c r="AD19" s="140">
        <v>3.87</v>
      </c>
      <c r="AE19" s="140" t="s">
        <v>494</v>
      </c>
      <c r="AF19" s="140">
        <v>2.82</v>
      </c>
      <c r="AG19" s="140">
        <v>0</v>
      </c>
      <c r="AH19" s="140">
        <v>2.46</v>
      </c>
      <c r="AI19" s="140">
        <v>0</v>
      </c>
      <c r="AJ19" s="140">
        <v>0</v>
      </c>
      <c r="AK19" s="140">
        <v>3.87</v>
      </c>
      <c r="AL19" s="140">
        <v>0</v>
      </c>
      <c r="AM19" s="140">
        <v>3.18</v>
      </c>
      <c r="AN19" s="286">
        <v>3.93</v>
      </c>
      <c r="AO19" s="286">
        <v>3.75</v>
      </c>
      <c r="AP19" s="286">
        <v>2.68</v>
      </c>
      <c r="AQ19" s="140">
        <f>3*1.3</f>
        <v>3.9000000000000004</v>
      </c>
      <c r="AR19" s="140">
        <f>3*1.32</f>
        <v>3.96</v>
      </c>
      <c r="AS19" s="140">
        <f>3*1.25</f>
        <v>3.75</v>
      </c>
      <c r="AT19" s="100">
        <v>3.534</v>
      </c>
      <c r="AU19" s="100">
        <v>2.856</v>
      </c>
      <c r="AV19" s="274">
        <v>3.42</v>
      </c>
      <c r="AW19" s="273"/>
      <c r="AX19" s="273"/>
    </row>
    <row r="20" spans="1:50" ht="16.5" customHeight="1">
      <c r="A20" s="53" t="s">
        <v>25</v>
      </c>
      <c r="B20" s="418" t="s">
        <v>17</v>
      </c>
      <c r="C20" s="419"/>
      <c r="D20" s="14" t="s">
        <v>15</v>
      </c>
      <c r="E20" s="133" t="s">
        <v>434</v>
      </c>
      <c r="F20" s="143">
        <v>1.428</v>
      </c>
      <c r="G20" s="39">
        <v>1.071</v>
      </c>
      <c r="H20" s="140">
        <v>1.8</v>
      </c>
      <c r="I20" s="144">
        <v>1.7492999999999999</v>
      </c>
      <c r="J20" s="145">
        <v>3.1773</v>
      </c>
      <c r="K20" s="144">
        <v>1.17</v>
      </c>
      <c r="L20" s="144">
        <v>2.64</v>
      </c>
      <c r="M20" s="133">
        <v>2.14</v>
      </c>
      <c r="N20" s="275">
        <v>1.8</v>
      </c>
      <c r="O20" s="144">
        <v>2.07</v>
      </c>
      <c r="P20" s="346">
        <f>0.71*3</f>
        <v>2.13</v>
      </c>
      <c r="Q20" s="347" t="s">
        <v>493</v>
      </c>
      <c r="R20" s="346">
        <f>0.71*3</f>
        <v>2.13</v>
      </c>
      <c r="S20" s="346">
        <f>1.58*3</f>
        <v>4.74</v>
      </c>
      <c r="T20" s="144">
        <v>2.4633</v>
      </c>
      <c r="U20" s="140">
        <v>2.1063</v>
      </c>
      <c r="V20" s="140">
        <v>2.1063</v>
      </c>
      <c r="W20" s="140">
        <v>2.2134</v>
      </c>
      <c r="X20" s="144">
        <f t="shared" si="0"/>
        <v>0</v>
      </c>
      <c r="Y20" s="144">
        <f t="shared" si="0"/>
        <v>0</v>
      </c>
      <c r="Z20" s="144">
        <f t="shared" si="0"/>
        <v>2.2491</v>
      </c>
      <c r="AA20" s="144">
        <f t="shared" si="1"/>
        <v>8.1991</v>
      </c>
      <c r="AB20" s="144">
        <f t="shared" si="1"/>
        <v>2.2491</v>
      </c>
      <c r="AC20" s="144">
        <v>1.38</v>
      </c>
      <c r="AD20" s="144">
        <v>1.77</v>
      </c>
      <c r="AE20" s="144" t="s">
        <v>494</v>
      </c>
      <c r="AF20" s="144">
        <v>1.74</v>
      </c>
      <c r="AG20" s="144">
        <v>0</v>
      </c>
      <c r="AH20" s="144">
        <v>1.39</v>
      </c>
      <c r="AI20" s="144">
        <v>0</v>
      </c>
      <c r="AJ20" s="144">
        <v>0</v>
      </c>
      <c r="AK20" s="144">
        <v>1.77</v>
      </c>
      <c r="AL20" s="144">
        <v>0</v>
      </c>
      <c r="AM20" s="144">
        <v>3.18</v>
      </c>
      <c r="AN20" s="297">
        <v>1.89</v>
      </c>
      <c r="AO20" s="297">
        <v>1.89</v>
      </c>
      <c r="AP20" s="297">
        <v>1.42</v>
      </c>
      <c r="AQ20" s="144">
        <f>3*0.69</f>
        <v>2.07</v>
      </c>
      <c r="AR20" s="144">
        <f>3*0.7</f>
        <v>2.0999999999999996</v>
      </c>
      <c r="AS20" s="144">
        <f>3*0.69</f>
        <v>2.07</v>
      </c>
      <c r="AT20" s="100">
        <v>3.534</v>
      </c>
      <c r="AU20" s="39">
        <v>1.785</v>
      </c>
      <c r="AV20" s="276">
        <v>0</v>
      </c>
      <c r="AW20" s="273"/>
      <c r="AX20" s="273"/>
    </row>
    <row r="21" spans="1:50" ht="18" customHeight="1">
      <c r="A21" s="53" t="s">
        <v>26</v>
      </c>
      <c r="B21" s="418" t="s">
        <v>19</v>
      </c>
      <c r="C21" s="419"/>
      <c r="D21" s="14" t="s">
        <v>15</v>
      </c>
      <c r="E21" s="133" t="s">
        <v>434</v>
      </c>
      <c r="F21" s="143">
        <v>1.428</v>
      </c>
      <c r="G21" s="39">
        <v>1.071</v>
      </c>
      <c r="H21" s="144">
        <v>1.8</v>
      </c>
      <c r="I21" s="144">
        <v>1.7492999999999999</v>
      </c>
      <c r="J21" s="145">
        <v>3.1773</v>
      </c>
      <c r="K21" s="144">
        <v>1.17</v>
      </c>
      <c r="L21" s="133" t="s">
        <v>397</v>
      </c>
      <c r="M21" s="133"/>
      <c r="N21" s="144" t="s">
        <v>405</v>
      </c>
      <c r="O21" s="144">
        <v>2.07</v>
      </c>
      <c r="P21" s="346">
        <f>0.71*3</f>
        <v>2.13</v>
      </c>
      <c r="Q21" s="347" t="s">
        <v>493</v>
      </c>
      <c r="R21" s="346">
        <f>0.71*3</f>
        <v>2.13</v>
      </c>
      <c r="S21" s="346">
        <f>1.58*3</f>
        <v>4.74</v>
      </c>
      <c r="T21" s="144">
        <v>2.4633</v>
      </c>
      <c r="U21" s="144">
        <v>2.1063</v>
      </c>
      <c r="V21" s="144">
        <v>2.1063</v>
      </c>
      <c r="W21" s="144">
        <v>2.2134</v>
      </c>
      <c r="X21" s="144">
        <f t="shared" si="0"/>
        <v>0</v>
      </c>
      <c r="Y21" s="144">
        <f t="shared" si="0"/>
        <v>0</v>
      </c>
      <c r="Z21" s="144">
        <f t="shared" si="0"/>
        <v>2.2491</v>
      </c>
      <c r="AA21" s="144">
        <f t="shared" si="1"/>
        <v>8.1991</v>
      </c>
      <c r="AB21" s="144">
        <f t="shared" si="1"/>
        <v>2.2491</v>
      </c>
      <c r="AC21" s="144">
        <v>1.38</v>
      </c>
      <c r="AD21" s="144">
        <v>1.77</v>
      </c>
      <c r="AE21" s="144" t="s">
        <v>494</v>
      </c>
      <c r="AF21" s="144">
        <v>1.74</v>
      </c>
      <c r="AG21" s="144">
        <v>0</v>
      </c>
      <c r="AH21" s="144">
        <v>1.39</v>
      </c>
      <c r="AI21" s="144">
        <v>0</v>
      </c>
      <c r="AJ21" s="144">
        <v>0</v>
      </c>
      <c r="AK21" s="144">
        <v>1.77</v>
      </c>
      <c r="AL21" s="144">
        <v>0</v>
      </c>
      <c r="AM21" s="144">
        <v>3.18</v>
      </c>
      <c r="AN21" s="297">
        <v>1.89</v>
      </c>
      <c r="AO21" s="297">
        <v>1.89</v>
      </c>
      <c r="AP21" s="297">
        <v>1.42</v>
      </c>
      <c r="AQ21" s="144">
        <f>3*0.69</f>
        <v>2.07</v>
      </c>
      <c r="AR21" s="144">
        <f>3*0.7</f>
        <v>2.0999999999999996</v>
      </c>
      <c r="AS21" s="144">
        <f>3*0.69</f>
        <v>2.07</v>
      </c>
      <c r="AT21" s="100">
        <v>3.534</v>
      </c>
      <c r="AU21" s="39">
        <v>1.785</v>
      </c>
      <c r="AV21" s="276">
        <v>0</v>
      </c>
      <c r="AW21" s="273"/>
      <c r="AX21" s="273"/>
    </row>
    <row r="22" spans="1:50" ht="14.25" customHeight="1" thickBot="1">
      <c r="A22" s="15" t="s">
        <v>27</v>
      </c>
      <c r="B22" s="420" t="s">
        <v>21</v>
      </c>
      <c r="C22" s="421"/>
      <c r="D22" s="71" t="s">
        <v>15</v>
      </c>
      <c r="E22" s="133" t="s">
        <v>434</v>
      </c>
      <c r="F22" s="143">
        <v>1.428</v>
      </c>
      <c r="G22" s="39">
        <v>1.071</v>
      </c>
      <c r="H22" s="144">
        <v>1.8</v>
      </c>
      <c r="I22" s="144">
        <v>1.7492999999999999</v>
      </c>
      <c r="J22" s="145">
        <v>3.1773</v>
      </c>
      <c r="K22" s="153">
        <v>1.17</v>
      </c>
      <c r="L22" s="133" t="s">
        <v>397</v>
      </c>
      <c r="M22" s="133">
        <v>2.14</v>
      </c>
      <c r="N22" s="144" t="s">
        <v>405</v>
      </c>
      <c r="O22" s="144">
        <v>2.07</v>
      </c>
      <c r="P22" s="346">
        <f>0.71*3</f>
        <v>2.13</v>
      </c>
      <c r="Q22" s="348" t="s">
        <v>493</v>
      </c>
      <c r="R22" s="346">
        <f>0.71*3</f>
        <v>2.13</v>
      </c>
      <c r="S22" s="346">
        <f>1.58*3</f>
        <v>4.74</v>
      </c>
      <c r="T22" s="144">
        <v>2.4633</v>
      </c>
      <c r="U22" s="144">
        <v>2.1063</v>
      </c>
      <c r="V22" s="144">
        <v>2.1063</v>
      </c>
      <c r="W22" s="144">
        <v>2.2134</v>
      </c>
      <c r="X22" s="144">
        <f t="shared" si="0"/>
        <v>0</v>
      </c>
      <c r="Y22" s="144">
        <f t="shared" si="0"/>
        <v>0</v>
      </c>
      <c r="Z22" s="144">
        <f t="shared" si="0"/>
        <v>2.2491</v>
      </c>
      <c r="AA22" s="144">
        <f t="shared" si="1"/>
        <v>8.1991</v>
      </c>
      <c r="AB22" s="144">
        <f t="shared" si="1"/>
        <v>2.2491</v>
      </c>
      <c r="AC22" s="144">
        <v>1.38</v>
      </c>
      <c r="AD22" s="144">
        <v>1.77</v>
      </c>
      <c r="AE22" s="144" t="s">
        <v>494</v>
      </c>
      <c r="AF22" s="144">
        <v>1.74</v>
      </c>
      <c r="AG22" s="144">
        <v>0</v>
      </c>
      <c r="AH22" s="144">
        <v>1.39</v>
      </c>
      <c r="AI22" s="144">
        <v>0</v>
      </c>
      <c r="AJ22" s="144">
        <v>0</v>
      </c>
      <c r="AK22" s="144">
        <v>1.77</v>
      </c>
      <c r="AL22" s="144">
        <v>0</v>
      </c>
      <c r="AM22" s="144">
        <v>3.18</v>
      </c>
      <c r="AN22" s="297">
        <v>1.89</v>
      </c>
      <c r="AO22" s="297">
        <v>1.89</v>
      </c>
      <c r="AP22" s="297">
        <v>1.42</v>
      </c>
      <c r="AQ22" s="144">
        <f>3*0.69</f>
        <v>2.07</v>
      </c>
      <c r="AR22" s="144">
        <f>3*0.7</f>
        <v>2.0999999999999996</v>
      </c>
      <c r="AS22" s="144">
        <f>3*0.69</f>
        <v>2.07</v>
      </c>
      <c r="AT22" s="100">
        <v>3.534</v>
      </c>
      <c r="AU22" s="39">
        <v>1.785</v>
      </c>
      <c r="AV22" s="277">
        <v>0</v>
      </c>
      <c r="AW22" s="273"/>
      <c r="AX22" s="273"/>
    </row>
    <row r="23" spans="1:50" ht="20.25" customHeight="1">
      <c r="A23" s="55" t="s">
        <v>28</v>
      </c>
      <c r="B23" s="435" t="s">
        <v>29</v>
      </c>
      <c r="C23" s="436"/>
      <c r="D23" s="402"/>
      <c r="E23" s="134"/>
      <c r="F23" s="148"/>
      <c r="G23" s="136"/>
      <c r="H23" s="134"/>
      <c r="I23" s="135"/>
      <c r="J23" s="137">
        <v>1.0591</v>
      </c>
      <c r="K23" s="140"/>
      <c r="L23" s="134"/>
      <c r="M23" s="135"/>
      <c r="N23" s="135"/>
      <c r="O23" s="135"/>
      <c r="P23" s="294"/>
      <c r="Q23" s="294"/>
      <c r="R23" s="294"/>
      <c r="S23" s="294"/>
      <c r="T23" s="135"/>
      <c r="U23" s="134"/>
      <c r="V23" s="134"/>
      <c r="W23" s="134"/>
      <c r="X23" s="135"/>
      <c r="Y23" s="135"/>
      <c r="Z23" s="135"/>
      <c r="AA23" s="135"/>
      <c r="AB23" s="135"/>
      <c r="AC23" s="135"/>
      <c r="AD23" s="135"/>
      <c r="AE23" s="135"/>
      <c r="AF23" s="135"/>
      <c r="AG23" s="135"/>
      <c r="AH23" s="135"/>
      <c r="AI23" s="135"/>
      <c r="AJ23" s="135"/>
      <c r="AK23" s="135"/>
      <c r="AL23" s="135"/>
      <c r="AM23" s="135"/>
      <c r="AN23" s="294"/>
      <c r="AO23" s="294"/>
      <c r="AP23" s="294"/>
      <c r="AQ23" s="135"/>
      <c r="AR23" s="135"/>
      <c r="AS23" s="135"/>
      <c r="AT23" s="136"/>
      <c r="AU23" s="136"/>
      <c r="AV23" s="136"/>
      <c r="AW23" s="273"/>
      <c r="AX23" s="273"/>
    </row>
    <row r="24" spans="1:50" ht="14.25">
      <c r="A24" s="76" t="s">
        <v>30</v>
      </c>
      <c r="B24" s="418" t="s">
        <v>14</v>
      </c>
      <c r="C24" s="419"/>
      <c r="D24" s="70" t="s">
        <v>15</v>
      </c>
      <c r="E24" s="133" t="s">
        <v>434</v>
      </c>
      <c r="F24" s="139">
        <v>4.641</v>
      </c>
      <c r="G24" s="100">
        <v>1.8564</v>
      </c>
      <c r="H24" s="140">
        <v>0</v>
      </c>
      <c r="I24" s="140">
        <v>4.4268</v>
      </c>
      <c r="J24" s="141">
        <v>3.1773</v>
      </c>
      <c r="K24" s="144">
        <v>2.04</v>
      </c>
      <c r="L24" s="140">
        <v>2.64</v>
      </c>
      <c r="M24" s="220">
        <v>6.96</v>
      </c>
      <c r="N24" s="140"/>
      <c r="O24" s="140">
        <v>0</v>
      </c>
      <c r="P24" s="346">
        <v>0</v>
      </c>
      <c r="Q24" s="346" t="s">
        <v>493</v>
      </c>
      <c r="R24" s="346">
        <v>0</v>
      </c>
      <c r="S24" s="346">
        <v>0</v>
      </c>
      <c r="T24" s="140"/>
      <c r="U24" s="140">
        <v>0</v>
      </c>
      <c r="V24" s="140">
        <v>2.142</v>
      </c>
      <c r="W24" s="140">
        <v>2.3205</v>
      </c>
      <c r="X24" s="140">
        <f>0*1.19*3</f>
        <v>0</v>
      </c>
      <c r="Y24" s="140">
        <f>1.26*1.19*3</f>
        <v>4.4982</v>
      </c>
      <c r="Z24" s="140">
        <f>1.33*1.19*3</f>
        <v>4.7481</v>
      </c>
      <c r="AA24" s="140">
        <f>1.33*1.19*3+5.95</f>
        <v>10.6981</v>
      </c>
      <c r="AB24" s="140">
        <v>3.8913</v>
      </c>
      <c r="AC24" s="140">
        <v>2.1</v>
      </c>
      <c r="AD24" s="140">
        <v>4.71</v>
      </c>
      <c r="AE24" s="140" t="s">
        <v>494</v>
      </c>
      <c r="AF24" s="140">
        <v>0</v>
      </c>
      <c r="AG24" s="140">
        <v>0</v>
      </c>
      <c r="AH24" s="140">
        <v>0</v>
      </c>
      <c r="AI24" s="140">
        <v>0</v>
      </c>
      <c r="AJ24" s="140">
        <v>0</v>
      </c>
      <c r="AK24" s="140">
        <v>4.71</v>
      </c>
      <c r="AL24" s="140">
        <v>0</v>
      </c>
      <c r="AM24" s="140">
        <v>3.18</v>
      </c>
      <c r="AN24" s="286">
        <v>5.52</v>
      </c>
      <c r="AO24" s="286">
        <v>3.75</v>
      </c>
      <c r="AP24" s="296">
        <v>0</v>
      </c>
      <c r="AQ24" s="140">
        <f>3*0.82</f>
        <v>2.46</v>
      </c>
      <c r="AR24" s="140">
        <f>3*1.68</f>
        <v>5.04</v>
      </c>
      <c r="AS24" s="140">
        <f>3*1.88</f>
        <v>5.64</v>
      </c>
      <c r="AT24" s="100" t="s">
        <v>560</v>
      </c>
      <c r="AU24" s="100">
        <v>2.856</v>
      </c>
      <c r="AV24" s="274">
        <v>0</v>
      </c>
      <c r="AW24" s="273"/>
      <c r="AX24" s="273"/>
    </row>
    <row r="25" spans="1:50" ht="14.25">
      <c r="A25" s="53" t="s">
        <v>31</v>
      </c>
      <c r="B25" s="418" t="s">
        <v>17</v>
      </c>
      <c r="C25" s="419"/>
      <c r="D25" s="14" t="s">
        <v>15</v>
      </c>
      <c r="E25" s="133" t="s">
        <v>434</v>
      </c>
      <c r="F25" s="143">
        <v>2.142</v>
      </c>
      <c r="G25" s="39">
        <v>1.071</v>
      </c>
      <c r="H25" s="140">
        <v>0</v>
      </c>
      <c r="I25" s="144">
        <v>3.0344999999999995</v>
      </c>
      <c r="J25" s="145">
        <v>3.1773</v>
      </c>
      <c r="K25" s="144">
        <v>1.17</v>
      </c>
      <c r="L25" s="144">
        <v>2.64</v>
      </c>
      <c r="M25" s="133">
        <v>4.28</v>
      </c>
      <c r="N25" s="144"/>
      <c r="O25" s="144">
        <v>0</v>
      </c>
      <c r="P25" s="347">
        <v>0</v>
      </c>
      <c r="Q25" s="347" t="s">
        <v>493</v>
      </c>
      <c r="R25" s="347">
        <v>0</v>
      </c>
      <c r="S25" s="347">
        <v>0</v>
      </c>
      <c r="T25" s="144"/>
      <c r="U25" s="140">
        <v>0</v>
      </c>
      <c r="V25" s="140">
        <v>1.428</v>
      </c>
      <c r="W25" s="140">
        <v>1.6065</v>
      </c>
      <c r="X25" s="144">
        <f>0*1.19*3</f>
        <v>0</v>
      </c>
      <c r="Y25" s="144">
        <f>0*1.19*3</f>
        <v>0</v>
      </c>
      <c r="Z25" s="144">
        <f>0.63*1.19*3</f>
        <v>2.2491</v>
      </c>
      <c r="AA25" s="144">
        <f>0.63*1.19*3+5.95</f>
        <v>8.1991</v>
      </c>
      <c r="AB25" s="144">
        <v>2.2491</v>
      </c>
      <c r="AC25" s="144">
        <v>1.2</v>
      </c>
      <c r="AD25" s="144">
        <v>2.22</v>
      </c>
      <c r="AE25" s="144" t="s">
        <v>494</v>
      </c>
      <c r="AF25" s="144">
        <v>0</v>
      </c>
      <c r="AG25" s="144">
        <v>0</v>
      </c>
      <c r="AH25" s="144">
        <v>0</v>
      </c>
      <c r="AI25" s="144">
        <v>0</v>
      </c>
      <c r="AJ25" s="144">
        <v>0</v>
      </c>
      <c r="AK25" s="144">
        <v>2.22</v>
      </c>
      <c r="AL25" s="144">
        <v>0</v>
      </c>
      <c r="AM25" s="144">
        <v>3.18</v>
      </c>
      <c r="AN25" s="297">
        <v>2.85</v>
      </c>
      <c r="AO25" s="297">
        <v>1.89</v>
      </c>
      <c r="AP25" s="298">
        <v>0</v>
      </c>
      <c r="AQ25" s="144">
        <f>3*0.52</f>
        <v>1.56</v>
      </c>
      <c r="AR25" s="144">
        <f>3*0.84</f>
        <v>2.52</v>
      </c>
      <c r="AS25" s="144">
        <f>3*0.94</f>
        <v>2.82</v>
      </c>
      <c r="AT25" s="100" t="s">
        <v>560</v>
      </c>
      <c r="AU25" s="39">
        <v>1.785</v>
      </c>
      <c r="AV25" s="274">
        <v>0</v>
      </c>
      <c r="AW25" s="273"/>
      <c r="AX25" s="273"/>
    </row>
    <row r="26" spans="1:50" ht="14.25">
      <c r="A26" s="53" t="s">
        <v>32</v>
      </c>
      <c r="B26" s="418" t="s">
        <v>19</v>
      </c>
      <c r="C26" s="419"/>
      <c r="D26" s="14" t="s">
        <v>15</v>
      </c>
      <c r="E26" s="133" t="s">
        <v>434</v>
      </c>
      <c r="F26" s="143">
        <v>2.142</v>
      </c>
      <c r="G26" s="39">
        <v>1.071</v>
      </c>
      <c r="H26" s="140">
        <v>0</v>
      </c>
      <c r="I26" s="144">
        <v>3.0344999999999995</v>
      </c>
      <c r="J26" s="145">
        <v>3.1773</v>
      </c>
      <c r="K26" s="144">
        <v>1.17</v>
      </c>
      <c r="L26" s="133" t="s">
        <v>397</v>
      </c>
      <c r="M26" s="133"/>
      <c r="N26" s="144"/>
      <c r="O26" s="144">
        <v>0</v>
      </c>
      <c r="P26" s="347">
        <v>0</v>
      </c>
      <c r="Q26" s="347" t="s">
        <v>493</v>
      </c>
      <c r="R26" s="347">
        <v>0</v>
      </c>
      <c r="S26" s="347">
        <v>0</v>
      </c>
      <c r="T26" s="144"/>
      <c r="U26" s="140">
        <v>0</v>
      </c>
      <c r="V26" s="140">
        <v>1.428</v>
      </c>
      <c r="W26" s="140">
        <v>1.6065</v>
      </c>
      <c r="X26" s="144">
        <f>X25</f>
        <v>0</v>
      </c>
      <c r="Y26" s="144">
        <f>Y25</f>
        <v>0</v>
      </c>
      <c r="Z26" s="144">
        <f>Z25</f>
        <v>2.2491</v>
      </c>
      <c r="AA26" s="144">
        <f>AA25</f>
        <v>8.1991</v>
      </c>
      <c r="AB26" s="144">
        <v>2.2491</v>
      </c>
      <c r="AC26" s="144">
        <v>1.2</v>
      </c>
      <c r="AD26" s="144">
        <v>2.22</v>
      </c>
      <c r="AE26" s="144" t="s">
        <v>494</v>
      </c>
      <c r="AF26" s="144">
        <v>0</v>
      </c>
      <c r="AG26" s="144">
        <v>0</v>
      </c>
      <c r="AH26" s="144">
        <v>0</v>
      </c>
      <c r="AI26" s="144">
        <v>0</v>
      </c>
      <c r="AJ26" s="144">
        <v>0</v>
      </c>
      <c r="AK26" s="144">
        <v>2.22</v>
      </c>
      <c r="AL26" s="144">
        <v>0</v>
      </c>
      <c r="AM26" s="144">
        <v>3.18</v>
      </c>
      <c r="AN26" s="297">
        <v>2.85</v>
      </c>
      <c r="AO26" s="297">
        <v>1.89</v>
      </c>
      <c r="AP26" s="298">
        <v>0</v>
      </c>
      <c r="AQ26" s="144">
        <f>3*0.52</f>
        <v>1.56</v>
      </c>
      <c r="AR26" s="144">
        <f>3*0.84</f>
        <v>2.52</v>
      </c>
      <c r="AS26" s="144">
        <f>3*0.94</f>
        <v>2.82</v>
      </c>
      <c r="AT26" s="100" t="s">
        <v>560</v>
      </c>
      <c r="AU26" s="39">
        <v>1.785</v>
      </c>
      <c r="AV26" s="274">
        <v>0</v>
      </c>
      <c r="AW26" s="273"/>
      <c r="AX26" s="273"/>
    </row>
    <row r="27" spans="1:50" ht="15" thickBot="1">
      <c r="A27" s="15" t="s">
        <v>33</v>
      </c>
      <c r="B27" s="420" t="s">
        <v>21</v>
      </c>
      <c r="C27" s="421"/>
      <c r="D27" s="71" t="s">
        <v>15</v>
      </c>
      <c r="E27" s="133" t="s">
        <v>434</v>
      </c>
      <c r="F27" s="143">
        <v>2.142</v>
      </c>
      <c r="G27" s="39">
        <v>1.071</v>
      </c>
      <c r="H27" s="140">
        <v>0</v>
      </c>
      <c r="I27" s="144">
        <v>3.0344999999999995</v>
      </c>
      <c r="J27" s="145">
        <v>3.1773</v>
      </c>
      <c r="K27" s="153">
        <v>1.17</v>
      </c>
      <c r="L27" s="133" t="s">
        <v>397</v>
      </c>
      <c r="M27" s="133">
        <v>4.28</v>
      </c>
      <c r="N27" s="144"/>
      <c r="O27" s="144">
        <v>0</v>
      </c>
      <c r="P27" s="348">
        <v>0</v>
      </c>
      <c r="Q27" s="348" t="s">
        <v>493</v>
      </c>
      <c r="R27" s="348">
        <v>0</v>
      </c>
      <c r="S27" s="348">
        <v>0</v>
      </c>
      <c r="T27" s="144"/>
      <c r="U27" s="140">
        <v>0</v>
      </c>
      <c r="V27" s="140">
        <v>1.428</v>
      </c>
      <c r="W27" s="140">
        <v>1.6065</v>
      </c>
      <c r="X27" s="144">
        <f>X25</f>
        <v>0</v>
      </c>
      <c r="Y27" s="144">
        <f>Y25</f>
        <v>0</v>
      </c>
      <c r="Z27" s="144">
        <f>Z25</f>
        <v>2.2491</v>
      </c>
      <c r="AA27" s="144">
        <f>AA25</f>
        <v>8.1991</v>
      </c>
      <c r="AB27" s="144">
        <v>2.2491</v>
      </c>
      <c r="AC27" s="144">
        <v>1.2</v>
      </c>
      <c r="AD27" s="144">
        <v>2.22</v>
      </c>
      <c r="AE27" s="144" t="s">
        <v>494</v>
      </c>
      <c r="AF27" s="144">
        <v>0</v>
      </c>
      <c r="AG27" s="144">
        <v>0</v>
      </c>
      <c r="AH27" s="144">
        <v>0</v>
      </c>
      <c r="AI27" s="144">
        <v>0</v>
      </c>
      <c r="AJ27" s="144">
        <v>0</v>
      </c>
      <c r="AK27" s="144">
        <v>2.22</v>
      </c>
      <c r="AL27" s="144">
        <v>0</v>
      </c>
      <c r="AM27" s="144">
        <v>3.18</v>
      </c>
      <c r="AN27" s="297">
        <v>2.04</v>
      </c>
      <c r="AO27" s="297">
        <v>1.89</v>
      </c>
      <c r="AP27" s="298">
        <v>0</v>
      </c>
      <c r="AQ27" s="144">
        <f>3*0.52</f>
        <v>1.56</v>
      </c>
      <c r="AR27" s="144">
        <f>3*0.84</f>
        <v>2.52</v>
      </c>
      <c r="AS27" s="144">
        <f>3*0.94</f>
        <v>2.82</v>
      </c>
      <c r="AT27" s="100" t="s">
        <v>560</v>
      </c>
      <c r="AU27" s="39">
        <v>1.785</v>
      </c>
      <c r="AV27" s="274">
        <v>0</v>
      </c>
      <c r="AW27" s="273"/>
      <c r="AX27" s="273"/>
    </row>
    <row r="28" spans="1:50" ht="25.5" customHeight="1">
      <c r="A28" s="55" t="s">
        <v>34</v>
      </c>
      <c r="B28" s="435" t="s">
        <v>310</v>
      </c>
      <c r="C28" s="403"/>
      <c r="D28" s="404"/>
      <c r="E28" s="134"/>
      <c r="F28" s="148"/>
      <c r="G28" s="136"/>
      <c r="H28" s="134"/>
      <c r="I28" s="135"/>
      <c r="J28" s="137">
        <v>1.0591</v>
      </c>
      <c r="K28" s="140"/>
      <c r="L28" s="134"/>
      <c r="M28" s="134"/>
      <c r="N28" s="135"/>
      <c r="O28" s="135"/>
      <c r="P28" s="294"/>
      <c r="Q28" s="294"/>
      <c r="R28" s="294"/>
      <c r="S28" s="294"/>
      <c r="T28" s="135"/>
      <c r="U28" s="134"/>
      <c r="V28" s="134"/>
      <c r="W28" s="134"/>
      <c r="X28" s="135"/>
      <c r="Y28" s="135"/>
      <c r="Z28" s="135"/>
      <c r="AA28" s="135"/>
      <c r="AB28" s="135"/>
      <c r="AC28" s="135"/>
      <c r="AD28" s="135"/>
      <c r="AE28" s="135"/>
      <c r="AF28" s="135"/>
      <c r="AG28" s="135"/>
      <c r="AH28" s="135"/>
      <c r="AI28" s="135"/>
      <c r="AJ28" s="135"/>
      <c r="AK28" s="135"/>
      <c r="AL28" s="135"/>
      <c r="AM28" s="135"/>
      <c r="AN28" s="294"/>
      <c r="AO28" s="294"/>
      <c r="AP28" s="294"/>
      <c r="AQ28" s="135"/>
      <c r="AR28" s="135"/>
      <c r="AS28" s="135"/>
      <c r="AT28" s="136"/>
      <c r="AU28" s="136"/>
      <c r="AV28" s="136"/>
      <c r="AW28" s="273"/>
      <c r="AX28" s="273"/>
    </row>
    <row r="29" spans="1:50" ht="14.25">
      <c r="A29" s="76" t="s">
        <v>35</v>
      </c>
      <c r="B29" s="431" t="s">
        <v>14</v>
      </c>
      <c r="C29" s="432"/>
      <c r="D29" s="73" t="s">
        <v>15</v>
      </c>
      <c r="E29" s="133" t="s">
        <v>434</v>
      </c>
      <c r="F29" s="139">
        <v>4.641</v>
      </c>
      <c r="G29" s="100">
        <v>1.8564</v>
      </c>
      <c r="H29" s="140">
        <v>3.3914999999999997</v>
      </c>
      <c r="I29" s="140">
        <v>4.4268</v>
      </c>
      <c r="J29" s="141">
        <v>3.1773</v>
      </c>
      <c r="K29" s="144">
        <v>2.04</v>
      </c>
      <c r="L29" s="140">
        <v>2.64</v>
      </c>
      <c r="M29" s="220">
        <v>6.96</v>
      </c>
      <c r="N29" s="278">
        <v>4.5</v>
      </c>
      <c r="O29" s="140">
        <v>3.53</v>
      </c>
      <c r="P29" s="346">
        <f>0.71*3</f>
        <v>2.13</v>
      </c>
      <c r="Q29" s="346" t="s">
        <v>493</v>
      </c>
      <c r="R29" s="346">
        <f>0.71*3</f>
        <v>2.13</v>
      </c>
      <c r="S29" s="346">
        <f>1.58*3</f>
        <v>4.74</v>
      </c>
      <c r="T29" s="140">
        <v>2.4633</v>
      </c>
      <c r="U29" s="140">
        <v>2.9274</v>
      </c>
      <c r="V29" s="140">
        <v>5.426399999999999</v>
      </c>
      <c r="W29" s="140">
        <v>5.712</v>
      </c>
      <c r="X29" s="140">
        <f aca="true" t="shared" si="2" ref="X29:Z32">X24</f>
        <v>0</v>
      </c>
      <c r="Y29" s="140">
        <f t="shared" si="2"/>
        <v>4.4982</v>
      </c>
      <c r="Z29" s="140">
        <f t="shared" si="2"/>
        <v>4.7481</v>
      </c>
      <c r="AA29" s="140">
        <f aca="true" t="shared" si="3" ref="AA29:AB32">AA24</f>
        <v>10.6981</v>
      </c>
      <c r="AB29" s="140">
        <f t="shared" si="3"/>
        <v>3.8913</v>
      </c>
      <c r="AC29" s="140">
        <v>2.76</v>
      </c>
      <c r="AD29" s="140">
        <v>4.71</v>
      </c>
      <c r="AE29" s="140" t="s">
        <v>494</v>
      </c>
      <c r="AF29" s="140">
        <v>2.82</v>
      </c>
      <c r="AG29" s="140">
        <v>0</v>
      </c>
      <c r="AH29" s="140">
        <v>2.46</v>
      </c>
      <c r="AI29" s="140">
        <v>0</v>
      </c>
      <c r="AJ29" s="140">
        <v>0</v>
      </c>
      <c r="AK29" s="140">
        <v>4.71</v>
      </c>
      <c r="AL29" s="140">
        <v>0</v>
      </c>
      <c r="AM29" s="140">
        <v>3.18</v>
      </c>
      <c r="AN29" s="286">
        <v>5.52</v>
      </c>
      <c r="AO29" s="286">
        <v>3.75</v>
      </c>
      <c r="AP29" s="286">
        <v>2.68</v>
      </c>
      <c r="AQ29" s="140">
        <f>3*1.64</f>
        <v>4.92</v>
      </c>
      <c r="AR29" s="140">
        <f>3*2.17</f>
        <v>6.51</v>
      </c>
      <c r="AS29" s="140">
        <f>3*1.88</f>
        <v>5.64</v>
      </c>
      <c r="AT29" s="100">
        <v>3.534</v>
      </c>
      <c r="AU29" s="100">
        <v>2.856</v>
      </c>
      <c r="AV29" s="274">
        <v>3.42</v>
      </c>
      <c r="AW29" s="273"/>
      <c r="AX29" s="273"/>
    </row>
    <row r="30" spans="1:50" ht="14.25">
      <c r="A30" s="53" t="s">
        <v>36</v>
      </c>
      <c r="B30" s="431" t="s">
        <v>17</v>
      </c>
      <c r="C30" s="432"/>
      <c r="D30" s="73" t="s">
        <v>15</v>
      </c>
      <c r="E30" s="133" t="s">
        <v>434</v>
      </c>
      <c r="F30" s="143">
        <v>2.142</v>
      </c>
      <c r="G30" s="39">
        <v>1.071</v>
      </c>
      <c r="H30" s="140">
        <v>1.8</v>
      </c>
      <c r="I30" s="144">
        <v>3.0344999999999995</v>
      </c>
      <c r="J30" s="145">
        <v>3.1773</v>
      </c>
      <c r="K30" s="144">
        <v>1.17</v>
      </c>
      <c r="L30" s="144">
        <v>2.64</v>
      </c>
      <c r="M30" s="133">
        <v>4.28</v>
      </c>
      <c r="N30" s="275">
        <v>3.8</v>
      </c>
      <c r="O30" s="144">
        <v>2.07</v>
      </c>
      <c r="P30" s="346">
        <f>0.71*3</f>
        <v>2.13</v>
      </c>
      <c r="Q30" s="347" t="s">
        <v>493</v>
      </c>
      <c r="R30" s="346">
        <f>0.71*3</f>
        <v>2.13</v>
      </c>
      <c r="S30" s="346">
        <f>1.58*3</f>
        <v>4.74</v>
      </c>
      <c r="T30" s="144">
        <v>2.4633</v>
      </c>
      <c r="U30" s="140">
        <v>2.1063</v>
      </c>
      <c r="V30" s="140">
        <v>2.856</v>
      </c>
      <c r="W30" s="140">
        <v>3.0344999999999995</v>
      </c>
      <c r="X30" s="144">
        <f t="shared" si="2"/>
        <v>0</v>
      </c>
      <c r="Y30" s="144">
        <f t="shared" si="2"/>
        <v>0</v>
      </c>
      <c r="Z30" s="144">
        <f t="shared" si="2"/>
        <v>2.2491</v>
      </c>
      <c r="AA30" s="144">
        <f t="shared" si="3"/>
        <v>8.1991</v>
      </c>
      <c r="AB30" s="144">
        <f t="shared" si="3"/>
        <v>2.2491</v>
      </c>
      <c r="AC30" s="144">
        <v>1.38</v>
      </c>
      <c r="AD30" s="144">
        <v>2.22</v>
      </c>
      <c r="AE30" s="144" t="s">
        <v>494</v>
      </c>
      <c r="AF30" s="144">
        <v>1.74</v>
      </c>
      <c r="AG30" s="144">
        <v>0</v>
      </c>
      <c r="AH30" s="144">
        <v>1.39</v>
      </c>
      <c r="AI30" s="144">
        <v>0</v>
      </c>
      <c r="AJ30" s="144">
        <v>0</v>
      </c>
      <c r="AK30" s="144">
        <v>2.22</v>
      </c>
      <c r="AL30" s="144">
        <v>0</v>
      </c>
      <c r="AM30" s="144">
        <v>3.18</v>
      </c>
      <c r="AN30" s="297">
        <v>2.85</v>
      </c>
      <c r="AO30" s="297">
        <v>1.89</v>
      </c>
      <c r="AP30" s="297">
        <v>1.42</v>
      </c>
      <c r="AQ30" s="144">
        <f>3*0.76</f>
        <v>2.2800000000000002</v>
      </c>
      <c r="AR30" s="144">
        <f>3*0.95</f>
        <v>2.8499999999999996</v>
      </c>
      <c r="AS30" s="144">
        <f>3*0.94</f>
        <v>2.82</v>
      </c>
      <c r="AT30" s="100">
        <v>3.534</v>
      </c>
      <c r="AU30" s="39">
        <v>1.785</v>
      </c>
      <c r="AV30" s="276">
        <v>0</v>
      </c>
      <c r="AW30" s="273"/>
      <c r="AX30" s="273"/>
    </row>
    <row r="31" spans="1:50" ht="14.25">
      <c r="A31" s="53" t="s">
        <v>37</v>
      </c>
      <c r="B31" s="431" t="s">
        <v>19</v>
      </c>
      <c r="C31" s="432"/>
      <c r="D31" s="73" t="s">
        <v>15</v>
      </c>
      <c r="E31" s="133" t="s">
        <v>434</v>
      </c>
      <c r="F31" s="143">
        <v>2.142</v>
      </c>
      <c r="G31" s="39">
        <v>1.071</v>
      </c>
      <c r="H31" s="140">
        <v>1.8</v>
      </c>
      <c r="I31" s="144">
        <v>3.0344999999999995</v>
      </c>
      <c r="J31" s="145">
        <v>3.1773</v>
      </c>
      <c r="K31" s="144">
        <v>1.17</v>
      </c>
      <c r="L31" s="133" t="s">
        <v>397</v>
      </c>
      <c r="M31" s="133"/>
      <c r="N31" s="144" t="s">
        <v>405</v>
      </c>
      <c r="O31" s="144">
        <v>2.07</v>
      </c>
      <c r="P31" s="346">
        <f>0.71*3</f>
        <v>2.13</v>
      </c>
      <c r="Q31" s="347" t="s">
        <v>493</v>
      </c>
      <c r="R31" s="346">
        <f>0.71*3</f>
        <v>2.13</v>
      </c>
      <c r="S31" s="346">
        <f>1.58*3</f>
        <v>4.74</v>
      </c>
      <c r="T31" s="144">
        <v>2.4633</v>
      </c>
      <c r="U31" s="140">
        <v>2.1063</v>
      </c>
      <c r="V31" s="140">
        <v>2.856</v>
      </c>
      <c r="W31" s="140">
        <v>3.0344999999999995</v>
      </c>
      <c r="X31" s="144">
        <f t="shared" si="2"/>
        <v>0</v>
      </c>
      <c r="Y31" s="144">
        <f t="shared" si="2"/>
        <v>0</v>
      </c>
      <c r="Z31" s="144">
        <f t="shared" si="2"/>
        <v>2.2491</v>
      </c>
      <c r="AA31" s="144">
        <f t="shared" si="3"/>
        <v>8.1991</v>
      </c>
      <c r="AB31" s="144">
        <f t="shared" si="3"/>
        <v>2.2491</v>
      </c>
      <c r="AC31" s="144">
        <v>1.38</v>
      </c>
      <c r="AD31" s="144">
        <v>2.22</v>
      </c>
      <c r="AE31" s="144" t="s">
        <v>494</v>
      </c>
      <c r="AF31" s="144">
        <v>1.74</v>
      </c>
      <c r="AG31" s="144">
        <v>0</v>
      </c>
      <c r="AH31" s="144">
        <v>1.39</v>
      </c>
      <c r="AI31" s="144">
        <v>0</v>
      </c>
      <c r="AJ31" s="144">
        <v>0</v>
      </c>
      <c r="AK31" s="144">
        <v>2.22</v>
      </c>
      <c r="AL31" s="144">
        <v>0</v>
      </c>
      <c r="AM31" s="144">
        <v>3.18</v>
      </c>
      <c r="AN31" s="297">
        <v>2.85</v>
      </c>
      <c r="AO31" s="297">
        <v>1.89</v>
      </c>
      <c r="AP31" s="297">
        <v>1.42</v>
      </c>
      <c r="AQ31" s="144">
        <f>3*0.76</f>
        <v>2.2800000000000002</v>
      </c>
      <c r="AR31" s="144">
        <f>3*0.95</f>
        <v>2.8499999999999996</v>
      </c>
      <c r="AS31" s="144">
        <f>3*0.94</f>
        <v>2.82</v>
      </c>
      <c r="AT31" s="100">
        <v>3.534</v>
      </c>
      <c r="AU31" s="39">
        <v>1.785</v>
      </c>
      <c r="AV31" s="276">
        <v>0</v>
      </c>
      <c r="AW31" s="273"/>
      <c r="AX31" s="273"/>
    </row>
    <row r="32" spans="1:50" ht="14.25" customHeight="1" thickBot="1">
      <c r="A32" s="15" t="s">
        <v>38</v>
      </c>
      <c r="B32" s="395" t="s">
        <v>21</v>
      </c>
      <c r="C32" s="396"/>
      <c r="D32" s="74" t="s">
        <v>15</v>
      </c>
      <c r="E32" s="133" t="s">
        <v>434</v>
      </c>
      <c r="F32" s="143">
        <v>2.142</v>
      </c>
      <c r="G32" s="39">
        <v>1.071</v>
      </c>
      <c r="H32" s="140">
        <v>1.8</v>
      </c>
      <c r="I32" s="144">
        <v>3.0344999999999995</v>
      </c>
      <c r="J32" s="145">
        <v>3.1773</v>
      </c>
      <c r="K32" s="153">
        <v>1.17</v>
      </c>
      <c r="L32" s="133" t="s">
        <v>397</v>
      </c>
      <c r="M32" s="133">
        <v>4.28</v>
      </c>
      <c r="N32" s="144" t="s">
        <v>405</v>
      </c>
      <c r="O32" s="144">
        <v>2.07</v>
      </c>
      <c r="P32" s="346">
        <f>0.71*3</f>
        <v>2.13</v>
      </c>
      <c r="Q32" s="348" t="s">
        <v>493</v>
      </c>
      <c r="R32" s="346">
        <f>0.71*3</f>
        <v>2.13</v>
      </c>
      <c r="S32" s="346">
        <f>1.58*3</f>
        <v>4.74</v>
      </c>
      <c r="T32" s="144">
        <v>2.4633</v>
      </c>
      <c r="U32" s="140">
        <v>2.1063</v>
      </c>
      <c r="V32" s="140">
        <v>2.856</v>
      </c>
      <c r="W32" s="140">
        <v>3.0344999999999995</v>
      </c>
      <c r="X32" s="144">
        <f t="shared" si="2"/>
        <v>0</v>
      </c>
      <c r="Y32" s="144">
        <f t="shared" si="2"/>
        <v>0</v>
      </c>
      <c r="Z32" s="144">
        <f t="shared" si="2"/>
        <v>2.2491</v>
      </c>
      <c r="AA32" s="144">
        <f t="shared" si="3"/>
        <v>8.1991</v>
      </c>
      <c r="AB32" s="144">
        <f t="shared" si="3"/>
        <v>2.2491</v>
      </c>
      <c r="AC32" s="144">
        <v>1.38</v>
      </c>
      <c r="AD32" s="144">
        <v>2.22</v>
      </c>
      <c r="AE32" s="144" t="s">
        <v>494</v>
      </c>
      <c r="AF32" s="144">
        <v>1.74</v>
      </c>
      <c r="AG32" s="144">
        <v>0</v>
      </c>
      <c r="AH32" s="144">
        <v>1.39</v>
      </c>
      <c r="AI32" s="144">
        <v>0</v>
      </c>
      <c r="AJ32" s="144">
        <v>0</v>
      </c>
      <c r="AK32" s="144">
        <v>2.22</v>
      </c>
      <c r="AL32" s="144">
        <v>0</v>
      </c>
      <c r="AM32" s="144">
        <v>3.18</v>
      </c>
      <c r="AN32" s="297">
        <v>2.04</v>
      </c>
      <c r="AO32" s="297">
        <v>1.89</v>
      </c>
      <c r="AP32" s="297">
        <v>1.42</v>
      </c>
      <c r="AQ32" s="144">
        <f>3*0.76</f>
        <v>2.2800000000000002</v>
      </c>
      <c r="AR32" s="144">
        <f>3*0.95</f>
        <v>2.8499999999999996</v>
      </c>
      <c r="AS32" s="144">
        <f>3*0.94</f>
        <v>2.82</v>
      </c>
      <c r="AT32" s="100">
        <v>3.534</v>
      </c>
      <c r="AU32" s="39">
        <v>1.785</v>
      </c>
      <c r="AV32" s="277">
        <v>0</v>
      </c>
      <c r="AW32" s="273"/>
      <c r="AX32" s="273"/>
    </row>
    <row r="33" spans="1:50" ht="20.25" customHeight="1">
      <c r="A33" s="55" t="s">
        <v>39</v>
      </c>
      <c r="B33" s="435" t="s">
        <v>40</v>
      </c>
      <c r="C33" s="436"/>
      <c r="D33" s="402"/>
      <c r="E33" s="134"/>
      <c r="F33" s="148"/>
      <c r="G33" s="136"/>
      <c r="H33" s="134"/>
      <c r="I33" s="135"/>
      <c r="J33" s="137">
        <v>4.7481</v>
      </c>
      <c r="K33" s="140"/>
      <c r="L33" s="134"/>
      <c r="M33" s="134"/>
      <c r="N33" s="135"/>
      <c r="O33" s="135"/>
      <c r="P33" s="294"/>
      <c r="Q33" s="294"/>
      <c r="R33" s="294"/>
      <c r="S33" s="294"/>
      <c r="T33" s="135"/>
      <c r="U33" s="134"/>
      <c r="V33" s="134"/>
      <c r="W33" s="134"/>
      <c r="X33" s="135"/>
      <c r="Y33" s="135"/>
      <c r="Z33" s="135"/>
      <c r="AA33" s="135"/>
      <c r="AB33" s="135"/>
      <c r="AC33" s="134"/>
      <c r="AD33" s="134"/>
      <c r="AE33" s="134"/>
      <c r="AF33" s="134"/>
      <c r="AG33" s="134"/>
      <c r="AH33" s="134"/>
      <c r="AI33" s="134"/>
      <c r="AJ33" s="134"/>
      <c r="AK33" s="134"/>
      <c r="AL33" s="134"/>
      <c r="AM33" s="134"/>
      <c r="AN33" s="294"/>
      <c r="AO33" s="294"/>
      <c r="AP33" s="294"/>
      <c r="AQ33" s="135"/>
      <c r="AR33" s="135"/>
      <c r="AS33" s="135"/>
      <c r="AT33" s="136"/>
      <c r="AU33" s="136"/>
      <c r="AV33" s="136"/>
      <c r="AW33" s="273"/>
      <c r="AX33" s="273"/>
    </row>
    <row r="34" spans="1:50" ht="14.25">
      <c r="A34" s="76" t="s">
        <v>41</v>
      </c>
      <c r="B34" s="418" t="s">
        <v>14</v>
      </c>
      <c r="C34" s="419"/>
      <c r="D34" s="22" t="s">
        <v>15</v>
      </c>
      <c r="E34" s="133" t="s">
        <v>434</v>
      </c>
      <c r="F34" s="139">
        <v>14.994</v>
      </c>
      <c r="G34" s="100">
        <v>11.3883</v>
      </c>
      <c r="H34" s="140">
        <v>14.25</v>
      </c>
      <c r="I34" s="140">
        <v>15.3153</v>
      </c>
      <c r="J34" s="141">
        <v>14.2443</v>
      </c>
      <c r="K34" s="144">
        <v>11.07</v>
      </c>
      <c r="L34" s="140">
        <v>11.4</v>
      </c>
      <c r="M34" s="220">
        <v>16.96</v>
      </c>
      <c r="N34" s="278">
        <v>13.5</v>
      </c>
      <c r="O34" s="140">
        <v>14.24</v>
      </c>
      <c r="P34" s="346">
        <f>4.64*3</f>
        <v>13.919999999999998</v>
      </c>
      <c r="Q34" s="346" t="s">
        <v>493</v>
      </c>
      <c r="R34" s="346">
        <f>3.9*3*1.19</f>
        <v>13.922999999999998</v>
      </c>
      <c r="S34" s="346">
        <f>5.9*3</f>
        <v>17.700000000000003</v>
      </c>
      <c r="T34" s="140">
        <v>12.459</v>
      </c>
      <c r="U34" s="140">
        <v>14.1015</v>
      </c>
      <c r="V34" s="140">
        <v>15.350999999999999</v>
      </c>
      <c r="W34" s="140">
        <v>15.707999999999998</v>
      </c>
      <c r="X34" s="140">
        <f>4.3*1.19*3</f>
        <v>15.350999999999999</v>
      </c>
      <c r="Y34" s="140">
        <f>4.62*1.19*3</f>
        <v>16.4934</v>
      </c>
      <c r="Z34" s="140">
        <f>5.46*1.19*3</f>
        <v>19.4922</v>
      </c>
      <c r="AA34" s="140">
        <f>5.46*1.19*3+5.95</f>
        <v>25.4422</v>
      </c>
      <c r="AB34" s="140">
        <v>15.3153</v>
      </c>
      <c r="AC34" s="140">
        <v>11.25</v>
      </c>
      <c r="AD34" s="140">
        <v>17.67</v>
      </c>
      <c r="AE34" s="140">
        <v>15.3</v>
      </c>
      <c r="AF34" s="140">
        <v>13.89</v>
      </c>
      <c r="AG34" s="140">
        <v>13.89</v>
      </c>
      <c r="AH34" s="140">
        <v>13.17</v>
      </c>
      <c r="AI34" s="140">
        <v>13.17</v>
      </c>
      <c r="AJ34" s="140">
        <v>17.67</v>
      </c>
      <c r="AK34" s="140">
        <v>17.67</v>
      </c>
      <c r="AL34" s="140">
        <v>13.89</v>
      </c>
      <c r="AM34" s="140">
        <v>13.89</v>
      </c>
      <c r="AN34" s="286">
        <v>14.85</v>
      </c>
      <c r="AO34" s="286">
        <v>14.85</v>
      </c>
      <c r="AP34" s="286">
        <v>13.2</v>
      </c>
      <c r="AQ34" s="140">
        <f>3*4.88</f>
        <v>14.64</v>
      </c>
      <c r="AR34" s="140">
        <f>3*4.94</f>
        <v>14.82</v>
      </c>
      <c r="AS34" s="140">
        <f>3*5.3</f>
        <v>15.899999999999999</v>
      </c>
      <c r="AT34" s="100">
        <v>14.244</v>
      </c>
      <c r="AU34" s="100">
        <v>13.566</v>
      </c>
      <c r="AV34" s="274">
        <v>14.61</v>
      </c>
      <c r="AW34" s="273"/>
      <c r="AX34" s="273"/>
    </row>
    <row r="35" spans="1:50" ht="14.25">
      <c r="A35" s="53" t="s">
        <v>42</v>
      </c>
      <c r="B35" s="418" t="s">
        <v>17</v>
      </c>
      <c r="C35" s="419"/>
      <c r="D35" s="18" t="s">
        <v>15</v>
      </c>
      <c r="E35" s="133" t="s">
        <v>434</v>
      </c>
      <c r="F35" s="139">
        <v>14.994</v>
      </c>
      <c r="G35" s="100">
        <v>11.3883</v>
      </c>
      <c r="H35" s="140">
        <v>13.47</v>
      </c>
      <c r="I35" s="144">
        <v>15.3153</v>
      </c>
      <c r="J35" s="145">
        <v>14.2443</v>
      </c>
      <c r="K35" s="144">
        <v>11.07</v>
      </c>
      <c r="L35" s="144">
        <v>11.4</v>
      </c>
      <c r="M35" s="133">
        <v>16.96</v>
      </c>
      <c r="N35" s="275">
        <v>13.5</v>
      </c>
      <c r="O35" s="144">
        <v>14.24</v>
      </c>
      <c r="P35" s="346">
        <f>4.64*3</f>
        <v>13.919999999999998</v>
      </c>
      <c r="Q35" s="347" t="s">
        <v>493</v>
      </c>
      <c r="R35" s="346">
        <f>3.9*3*1.19</f>
        <v>13.922999999999998</v>
      </c>
      <c r="S35" s="346">
        <f>5.9*3</f>
        <v>17.700000000000003</v>
      </c>
      <c r="T35" s="144">
        <v>12.459</v>
      </c>
      <c r="U35" s="140">
        <v>14.1015</v>
      </c>
      <c r="V35" s="140">
        <v>14.994</v>
      </c>
      <c r="W35" s="140">
        <v>15.350999999999999</v>
      </c>
      <c r="X35" s="144">
        <f>3.9*1.19*3</f>
        <v>13.923</v>
      </c>
      <c r="Y35" s="144">
        <f>3.9*1.19*3</f>
        <v>13.923</v>
      </c>
      <c r="Z35" s="144">
        <f>3.9*1.19*3</f>
        <v>13.923</v>
      </c>
      <c r="AA35" s="144">
        <f>3.9*1.19*3+5.95</f>
        <v>19.873</v>
      </c>
      <c r="AB35" s="144">
        <v>15.3153</v>
      </c>
      <c r="AC35" s="144">
        <v>11.25</v>
      </c>
      <c r="AD35" s="144">
        <v>12.57</v>
      </c>
      <c r="AE35" s="144">
        <v>13.8</v>
      </c>
      <c r="AF35" s="144">
        <v>13.89</v>
      </c>
      <c r="AG35" s="144">
        <v>13.89</v>
      </c>
      <c r="AH35" s="144">
        <v>13.17</v>
      </c>
      <c r="AI35" s="144">
        <v>13.17</v>
      </c>
      <c r="AJ35" s="144">
        <v>12.57</v>
      </c>
      <c r="AK35" s="144">
        <v>12.57</v>
      </c>
      <c r="AL35" s="144">
        <v>13.89</v>
      </c>
      <c r="AM35" s="144">
        <v>13.89</v>
      </c>
      <c r="AN35" s="297">
        <v>14.85</v>
      </c>
      <c r="AO35" s="297">
        <v>14.85</v>
      </c>
      <c r="AP35" s="297">
        <v>13.2</v>
      </c>
      <c r="AQ35" s="144">
        <f>3*4.88</f>
        <v>14.64</v>
      </c>
      <c r="AR35" s="144">
        <f>3*4.94</f>
        <v>14.82</v>
      </c>
      <c r="AS35" s="144">
        <f>3*5.3</f>
        <v>15.899999999999999</v>
      </c>
      <c r="AT35" s="100">
        <v>14.244</v>
      </c>
      <c r="AU35" s="100">
        <v>13.566</v>
      </c>
      <c r="AV35" s="276">
        <v>14.61</v>
      </c>
      <c r="AW35" s="273"/>
      <c r="AX35" s="273"/>
    </row>
    <row r="36" spans="1:50" ht="14.25">
      <c r="A36" s="53" t="s">
        <v>43</v>
      </c>
      <c r="B36" s="418" t="s">
        <v>19</v>
      </c>
      <c r="C36" s="419"/>
      <c r="D36" s="18" t="s">
        <v>15</v>
      </c>
      <c r="E36" s="133" t="s">
        <v>434</v>
      </c>
      <c r="F36" s="139">
        <v>14.994</v>
      </c>
      <c r="G36" s="100">
        <v>11.3883</v>
      </c>
      <c r="H36" s="140">
        <v>13.47</v>
      </c>
      <c r="I36" s="144">
        <v>15.3153</v>
      </c>
      <c r="J36" s="145">
        <v>14.2443</v>
      </c>
      <c r="K36" s="144">
        <v>11.07</v>
      </c>
      <c r="L36" s="133" t="s">
        <v>397</v>
      </c>
      <c r="M36" s="133"/>
      <c r="N36" s="144" t="s">
        <v>405</v>
      </c>
      <c r="O36" s="144">
        <v>14.24</v>
      </c>
      <c r="P36" s="346">
        <f>4.64*3</f>
        <v>13.919999999999998</v>
      </c>
      <c r="Q36" s="347" t="s">
        <v>493</v>
      </c>
      <c r="R36" s="346">
        <f>3.9*3*1.19</f>
        <v>13.922999999999998</v>
      </c>
      <c r="S36" s="346">
        <f>5.9*3</f>
        <v>17.700000000000003</v>
      </c>
      <c r="T36" s="144">
        <v>12.459</v>
      </c>
      <c r="U36" s="140">
        <v>14.1015</v>
      </c>
      <c r="V36" s="140">
        <v>14.994</v>
      </c>
      <c r="W36" s="140">
        <v>15.350999999999999</v>
      </c>
      <c r="X36" s="144">
        <f>X35</f>
        <v>13.923</v>
      </c>
      <c r="Y36" s="144">
        <f>Y35</f>
        <v>13.923</v>
      </c>
      <c r="Z36" s="144">
        <f>Z35</f>
        <v>13.923</v>
      </c>
      <c r="AA36" s="144">
        <f>AA35</f>
        <v>19.873</v>
      </c>
      <c r="AB36" s="144">
        <v>15.3153</v>
      </c>
      <c r="AC36" s="144">
        <v>11.25</v>
      </c>
      <c r="AD36" s="144">
        <v>12.57</v>
      </c>
      <c r="AE36" s="144">
        <v>13.8</v>
      </c>
      <c r="AF36" s="144">
        <v>13.89</v>
      </c>
      <c r="AG36" s="144">
        <v>13.89</v>
      </c>
      <c r="AH36" s="144">
        <v>13.17</v>
      </c>
      <c r="AI36" s="144">
        <v>13.17</v>
      </c>
      <c r="AJ36" s="144">
        <v>12.57</v>
      </c>
      <c r="AK36" s="144">
        <v>12.57</v>
      </c>
      <c r="AL36" s="144">
        <v>13.89</v>
      </c>
      <c r="AM36" s="144">
        <v>13.89</v>
      </c>
      <c r="AN36" s="297">
        <v>14.85</v>
      </c>
      <c r="AO36" s="297">
        <v>14.85</v>
      </c>
      <c r="AP36" s="297">
        <v>13.2</v>
      </c>
      <c r="AQ36" s="144">
        <f>3*4.88</f>
        <v>14.64</v>
      </c>
      <c r="AR36" s="144">
        <f>3*4.94</f>
        <v>14.82</v>
      </c>
      <c r="AS36" s="144">
        <f>3*5.3</f>
        <v>15.899999999999999</v>
      </c>
      <c r="AT36" s="100">
        <v>14.244</v>
      </c>
      <c r="AU36" s="100">
        <v>13.566</v>
      </c>
      <c r="AV36" s="276">
        <v>14.61</v>
      </c>
      <c r="AW36" s="273"/>
      <c r="AX36" s="273"/>
    </row>
    <row r="37" spans="1:50" ht="14.25" customHeight="1" thickBot="1">
      <c r="A37" s="15" t="s">
        <v>44</v>
      </c>
      <c r="B37" s="420" t="s">
        <v>21</v>
      </c>
      <c r="C37" s="421"/>
      <c r="D37" s="20" t="s">
        <v>15</v>
      </c>
      <c r="E37" s="133" t="s">
        <v>434</v>
      </c>
      <c r="F37" s="139">
        <v>14.994</v>
      </c>
      <c r="G37" s="100">
        <v>11.3883</v>
      </c>
      <c r="H37" s="140">
        <v>13.47</v>
      </c>
      <c r="I37" s="144">
        <v>15.3153</v>
      </c>
      <c r="J37" s="145">
        <v>14.2443</v>
      </c>
      <c r="K37" s="153">
        <v>11.07</v>
      </c>
      <c r="L37" s="133" t="s">
        <v>397</v>
      </c>
      <c r="M37" s="133">
        <v>16.96</v>
      </c>
      <c r="N37" s="144" t="s">
        <v>405</v>
      </c>
      <c r="O37" s="144">
        <v>14.24</v>
      </c>
      <c r="P37" s="346">
        <f>4.64*3</f>
        <v>13.919999999999998</v>
      </c>
      <c r="Q37" s="348" t="s">
        <v>493</v>
      </c>
      <c r="R37" s="346">
        <f>3.9*3*1.19</f>
        <v>13.922999999999998</v>
      </c>
      <c r="S37" s="346">
        <f>5.9*3</f>
        <v>17.700000000000003</v>
      </c>
      <c r="T37" s="144">
        <v>12.459</v>
      </c>
      <c r="U37" s="140">
        <v>14.1015</v>
      </c>
      <c r="V37" s="140">
        <v>14.994</v>
      </c>
      <c r="W37" s="140">
        <v>15.350999999999999</v>
      </c>
      <c r="X37" s="144">
        <f>X35</f>
        <v>13.923</v>
      </c>
      <c r="Y37" s="144">
        <f>Y35</f>
        <v>13.923</v>
      </c>
      <c r="Z37" s="144">
        <f>Z35</f>
        <v>13.923</v>
      </c>
      <c r="AA37" s="144">
        <f>AA35</f>
        <v>19.873</v>
      </c>
      <c r="AB37" s="144">
        <v>15.3153</v>
      </c>
      <c r="AC37" s="144">
        <v>11.25</v>
      </c>
      <c r="AD37" s="144">
        <v>12.57</v>
      </c>
      <c r="AE37" s="144">
        <v>13.8</v>
      </c>
      <c r="AF37" s="144">
        <v>13.89</v>
      </c>
      <c r="AG37" s="144">
        <v>13.89</v>
      </c>
      <c r="AH37" s="144">
        <v>13.17</v>
      </c>
      <c r="AI37" s="144">
        <v>13.17</v>
      </c>
      <c r="AJ37" s="144">
        <v>12.57</v>
      </c>
      <c r="AK37" s="144">
        <v>12.57</v>
      </c>
      <c r="AL37" s="144">
        <v>13.89</v>
      </c>
      <c r="AM37" s="144">
        <v>13.89</v>
      </c>
      <c r="AN37" s="297">
        <v>14.85</v>
      </c>
      <c r="AO37" s="297">
        <v>14.85</v>
      </c>
      <c r="AP37" s="297">
        <v>13.2</v>
      </c>
      <c r="AQ37" s="144">
        <f>3*4.88</f>
        <v>14.64</v>
      </c>
      <c r="AR37" s="144">
        <f>3*4.94</f>
        <v>14.82</v>
      </c>
      <c r="AS37" s="144">
        <f>3*5.3</f>
        <v>15.899999999999999</v>
      </c>
      <c r="AT37" s="100">
        <v>14.244</v>
      </c>
      <c r="AU37" s="100">
        <v>13.566</v>
      </c>
      <c r="AV37" s="276">
        <v>14.61</v>
      </c>
      <c r="AW37" s="273"/>
      <c r="AX37" s="273"/>
    </row>
    <row r="38" spans="1:50" ht="20.25" customHeight="1">
      <c r="A38" s="55" t="s">
        <v>45</v>
      </c>
      <c r="B38" s="397" t="s">
        <v>46</v>
      </c>
      <c r="C38" s="436"/>
      <c r="D38" s="402"/>
      <c r="E38" s="134"/>
      <c r="F38" s="148"/>
      <c r="G38" s="136"/>
      <c r="H38" s="134"/>
      <c r="I38" s="135"/>
      <c r="J38" s="134"/>
      <c r="K38" s="140"/>
      <c r="L38" s="134"/>
      <c r="M38" s="134"/>
      <c r="N38" s="135"/>
      <c r="O38" s="135"/>
      <c r="P38" s="294"/>
      <c r="Q38" s="294"/>
      <c r="R38" s="294"/>
      <c r="S38" s="294"/>
      <c r="T38" s="135"/>
      <c r="U38" s="134"/>
      <c r="V38" s="134"/>
      <c r="W38" s="134"/>
      <c r="X38" s="135"/>
      <c r="Y38" s="135"/>
      <c r="Z38" s="135"/>
      <c r="AA38" s="135"/>
      <c r="AB38" s="135"/>
      <c r="AC38" s="135"/>
      <c r="AD38" s="135" t="s">
        <v>467</v>
      </c>
      <c r="AE38" s="135"/>
      <c r="AF38" s="135"/>
      <c r="AG38" s="135"/>
      <c r="AH38" s="135"/>
      <c r="AI38" s="135"/>
      <c r="AJ38" s="135"/>
      <c r="AK38" s="135"/>
      <c r="AL38" s="135"/>
      <c r="AM38" s="135"/>
      <c r="AN38" s="294"/>
      <c r="AO38" s="294"/>
      <c r="AP38" s="294"/>
      <c r="AQ38" s="135"/>
      <c r="AR38" s="135"/>
      <c r="AS38" s="135"/>
      <c r="AT38" s="136"/>
      <c r="AU38" s="136"/>
      <c r="AV38" s="136"/>
      <c r="AW38" s="273"/>
      <c r="AX38" s="273"/>
    </row>
    <row r="39" spans="1:50" ht="14.25">
      <c r="A39" s="60" t="s">
        <v>47</v>
      </c>
      <c r="B39" s="418" t="s">
        <v>48</v>
      </c>
      <c r="C39" s="419"/>
      <c r="D39" s="22" t="s">
        <v>15</v>
      </c>
      <c r="E39" s="133" t="s">
        <v>434</v>
      </c>
      <c r="F39" s="149">
        <v>9.4605</v>
      </c>
      <c r="G39" s="100">
        <v>1.1781</v>
      </c>
      <c r="H39" s="140">
        <v>7.853999999999999</v>
      </c>
      <c r="I39" s="150">
        <v>9.995999999999999</v>
      </c>
      <c r="J39" s="151">
        <v>9.8175</v>
      </c>
      <c r="K39" s="144">
        <v>2.85</v>
      </c>
      <c r="L39" s="150">
        <v>6.75</v>
      </c>
      <c r="M39" s="285">
        <v>14.1</v>
      </c>
      <c r="N39" s="279">
        <v>5.7</v>
      </c>
      <c r="O39" s="150">
        <v>10.67</v>
      </c>
      <c r="P39" s="346">
        <f>1.79*3</f>
        <v>5.37</v>
      </c>
      <c r="Q39" s="347" t="s">
        <v>493</v>
      </c>
      <c r="R39" s="346">
        <f aca="true" t="shared" si="4" ref="R39:S56">1.79*3</f>
        <v>5.37</v>
      </c>
      <c r="S39" s="346">
        <f t="shared" si="4"/>
        <v>5.37</v>
      </c>
      <c r="T39" s="150">
        <v>7.104</v>
      </c>
      <c r="U39" s="140">
        <v>6.7829999999999995</v>
      </c>
      <c r="V39" s="140">
        <v>9.996</v>
      </c>
      <c r="W39" s="140">
        <v>9.996</v>
      </c>
      <c r="X39" s="150">
        <v>11.79</v>
      </c>
      <c r="Y39" s="150">
        <v>13.2</v>
      </c>
      <c r="Z39" s="150">
        <v>15.72</v>
      </c>
      <c r="AA39" s="150">
        <f>Z39+5.95</f>
        <v>21.67</v>
      </c>
      <c r="AB39" s="150">
        <v>10.68</v>
      </c>
      <c r="AC39" s="150">
        <v>8.4</v>
      </c>
      <c r="AD39" s="182">
        <v>10.2</v>
      </c>
      <c r="AE39" s="182">
        <v>10.2</v>
      </c>
      <c r="AF39" s="182">
        <v>7.11</v>
      </c>
      <c r="AG39" s="182">
        <v>7.11</v>
      </c>
      <c r="AH39" s="182">
        <v>3.53</v>
      </c>
      <c r="AI39" s="182">
        <v>3.53</v>
      </c>
      <c r="AJ39" s="182">
        <v>10.2</v>
      </c>
      <c r="AK39" s="182">
        <v>10.2</v>
      </c>
      <c r="AL39" s="182">
        <v>8.21</v>
      </c>
      <c r="AM39" s="182">
        <v>8.21</v>
      </c>
      <c r="AN39" s="299">
        <v>9.99</v>
      </c>
      <c r="AO39" s="299">
        <v>9.99</v>
      </c>
      <c r="AP39" s="299">
        <v>6.6</v>
      </c>
      <c r="AQ39" s="150">
        <f>3*2.5</f>
        <v>7.5</v>
      </c>
      <c r="AR39" s="150">
        <f>3*2.5</f>
        <v>7.5</v>
      </c>
      <c r="AS39" s="150">
        <f>3*3.39</f>
        <v>10.17</v>
      </c>
      <c r="AT39" s="100">
        <v>3.534</v>
      </c>
      <c r="AU39" s="280">
        <v>2.856</v>
      </c>
      <c r="AV39" s="276">
        <v>5.7</v>
      </c>
      <c r="AW39" s="273"/>
      <c r="AX39" s="273"/>
    </row>
    <row r="40" spans="1:50" ht="14.25">
      <c r="A40" s="53" t="s">
        <v>49</v>
      </c>
      <c r="B40" s="418" t="s">
        <v>50</v>
      </c>
      <c r="C40" s="419"/>
      <c r="D40" s="14" t="s">
        <v>15</v>
      </c>
      <c r="E40" s="133" t="s">
        <v>434</v>
      </c>
      <c r="F40" s="152">
        <v>9.4605</v>
      </c>
      <c r="G40" s="100">
        <v>3.3914999999999993</v>
      </c>
      <c r="H40" s="140">
        <v>7.853999999999999</v>
      </c>
      <c r="I40" s="144">
        <v>9.995999999999999</v>
      </c>
      <c r="J40" s="145">
        <v>9.8175</v>
      </c>
      <c r="K40" s="144">
        <v>5.85</v>
      </c>
      <c r="L40" s="144">
        <v>6.75</v>
      </c>
      <c r="M40" s="133">
        <v>14.1</v>
      </c>
      <c r="N40" s="275">
        <v>8.3</v>
      </c>
      <c r="O40" s="144">
        <v>10.67</v>
      </c>
      <c r="P40" s="346">
        <f aca="true" t="shared" si="5" ref="P40:P56">1.79*3</f>
        <v>5.37</v>
      </c>
      <c r="Q40" s="347" t="s">
        <v>493</v>
      </c>
      <c r="R40" s="346">
        <f t="shared" si="4"/>
        <v>5.37</v>
      </c>
      <c r="S40" s="346">
        <f t="shared" si="4"/>
        <v>5.37</v>
      </c>
      <c r="T40" s="144">
        <v>7.104</v>
      </c>
      <c r="U40" s="140">
        <v>6.7829999999999995</v>
      </c>
      <c r="V40" s="140">
        <v>9.996</v>
      </c>
      <c r="W40" s="140">
        <v>9.996</v>
      </c>
      <c r="X40" s="144">
        <v>11.79</v>
      </c>
      <c r="Y40" s="144">
        <v>13.2</v>
      </c>
      <c r="Z40" s="144">
        <v>15.72</v>
      </c>
      <c r="AA40" s="144">
        <f aca="true" t="shared" si="6" ref="AA40:AA58">Z40+5.95</f>
        <v>21.67</v>
      </c>
      <c r="AB40" s="144">
        <v>10.68</v>
      </c>
      <c r="AC40" s="144">
        <v>8.4</v>
      </c>
      <c r="AD40" s="90">
        <v>10.2</v>
      </c>
      <c r="AE40" s="90">
        <v>10.2</v>
      </c>
      <c r="AF40" s="90">
        <v>8.88</v>
      </c>
      <c r="AG40" s="90">
        <v>8.88</v>
      </c>
      <c r="AH40" s="90">
        <v>7.1</v>
      </c>
      <c r="AI40" s="90">
        <v>7.1</v>
      </c>
      <c r="AJ40" s="90">
        <v>10.2</v>
      </c>
      <c r="AK40" s="90">
        <v>10.2</v>
      </c>
      <c r="AL40" s="90">
        <v>8.21</v>
      </c>
      <c r="AM40" s="90">
        <v>8.21</v>
      </c>
      <c r="AN40" s="297">
        <v>9.99</v>
      </c>
      <c r="AO40" s="297">
        <v>9.99</v>
      </c>
      <c r="AP40" s="297">
        <v>6.6</v>
      </c>
      <c r="AQ40" s="144">
        <f>3*3.15</f>
        <v>9.45</v>
      </c>
      <c r="AR40" s="144">
        <f>3*3.15</f>
        <v>9.45</v>
      </c>
      <c r="AS40" s="144">
        <f>3*3.39</f>
        <v>10.17</v>
      </c>
      <c r="AT40" s="100">
        <v>3.534</v>
      </c>
      <c r="AU40" s="39">
        <v>5.355</v>
      </c>
      <c r="AV40" s="276">
        <v>5.7</v>
      </c>
      <c r="AW40" s="273"/>
      <c r="AX40" s="273"/>
    </row>
    <row r="41" spans="1:50" ht="14.25">
      <c r="A41" s="53" t="s">
        <v>51</v>
      </c>
      <c r="B41" s="418" t="s">
        <v>52</v>
      </c>
      <c r="C41" s="419"/>
      <c r="D41" s="14" t="s">
        <v>15</v>
      </c>
      <c r="E41" s="133" t="s">
        <v>434</v>
      </c>
      <c r="F41" s="143">
        <v>13.923</v>
      </c>
      <c r="G41" s="100">
        <v>1.1423999999999999</v>
      </c>
      <c r="H41" s="140">
        <v>7.853999999999999</v>
      </c>
      <c r="I41" s="144">
        <v>13.923</v>
      </c>
      <c r="J41" s="143">
        <v>15.708</v>
      </c>
      <c r="K41" s="144">
        <v>2.85</v>
      </c>
      <c r="L41" s="144">
        <v>8.85</v>
      </c>
      <c r="M41" s="133">
        <v>14.1</v>
      </c>
      <c r="N41" s="275">
        <v>5.7</v>
      </c>
      <c r="O41" s="144">
        <v>13.89</v>
      </c>
      <c r="P41" s="346">
        <f t="shared" si="5"/>
        <v>5.37</v>
      </c>
      <c r="Q41" s="347" t="s">
        <v>493</v>
      </c>
      <c r="R41" s="346">
        <f t="shared" si="4"/>
        <v>5.37</v>
      </c>
      <c r="S41" s="346">
        <f t="shared" si="4"/>
        <v>5.37</v>
      </c>
      <c r="T41" s="144">
        <v>7.104</v>
      </c>
      <c r="U41" s="140">
        <v>10.352999999999998</v>
      </c>
      <c r="V41" s="140">
        <v>12.495</v>
      </c>
      <c r="W41" s="140">
        <v>12.495</v>
      </c>
      <c r="X41" s="144">
        <v>13.2</v>
      </c>
      <c r="Y41" s="144">
        <v>14.28</v>
      </c>
      <c r="Z41" s="144">
        <v>17.13</v>
      </c>
      <c r="AA41" s="144">
        <f t="shared" si="6"/>
        <v>23.08</v>
      </c>
      <c r="AB41" s="144">
        <v>12.46</v>
      </c>
      <c r="AC41" s="144">
        <v>11.4</v>
      </c>
      <c r="AD41" s="90">
        <v>10.2</v>
      </c>
      <c r="AE41" s="90">
        <v>10.2</v>
      </c>
      <c r="AF41" s="90">
        <v>7.11</v>
      </c>
      <c r="AG41" s="90">
        <v>7.11</v>
      </c>
      <c r="AH41" s="90">
        <v>3.53</v>
      </c>
      <c r="AI41" s="90">
        <v>3.53</v>
      </c>
      <c r="AJ41" s="90">
        <v>10.2</v>
      </c>
      <c r="AK41" s="90">
        <v>10.2</v>
      </c>
      <c r="AL41" s="90">
        <v>9.1</v>
      </c>
      <c r="AM41" s="90">
        <v>9.1</v>
      </c>
      <c r="AN41" s="297">
        <v>12.51</v>
      </c>
      <c r="AO41" s="297">
        <v>12.51</v>
      </c>
      <c r="AP41" s="297">
        <v>8.57</v>
      </c>
      <c r="AQ41" s="144">
        <f>3*3.56</f>
        <v>10.68</v>
      </c>
      <c r="AR41" s="144">
        <f>3*3.56</f>
        <v>10.68</v>
      </c>
      <c r="AS41" s="144">
        <f>3*3.88</f>
        <v>11.64</v>
      </c>
      <c r="AT41" s="100">
        <v>3.534</v>
      </c>
      <c r="AU41" s="39">
        <v>2.856</v>
      </c>
      <c r="AV41" s="276">
        <v>5.7</v>
      </c>
      <c r="AW41" s="273"/>
      <c r="AX41" s="273"/>
    </row>
    <row r="42" spans="1:50" ht="14.25">
      <c r="A42" s="53" t="s">
        <v>53</v>
      </c>
      <c r="B42" s="418" t="s">
        <v>54</v>
      </c>
      <c r="C42" s="419"/>
      <c r="D42" s="14" t="s">
        <v>15</v>
      </c>
      <c r="E42" s="133" t="s">
        <v>434</v>
      </c>
      <c r="F42" s="149">
        <v>9.4605</v>
      </c>
      <c r="G42" s="100">
        <v>1.3208999999999997</v>
      </c>
      <c r="H42" s="140">
        <v>7.853999999999999</v>
      </c>
      <c r="I42" s="144">
        <v>9.995999999999999</v>
      </c>
      <c r="J42" s="145">
        <v>9.8175</v>
      </c>
      <c r="K42" s="144">
        <v>2.85</v>
      </c>
      <c r="L42" s="144">
        <v>6.75</v>
      </c>
      <c r="M42" s="133">
        <v>14.1</v>
      </c>
      <c r="N42" s="275">
        <v>5.7</v>
      </c>
      <c r="O42" s="144">
        <v>10.67</v>
      </c>
      <c r="P42" s="346">
        <f t="shared" si="5"/>
        <v>5.37</v>
      </c>
      <c r="Q42" s="347" t="s">
        <v>493</v>
      </c>
      <c r="R42" s="346">
        <f t="shared" si="4"/>
        <v>5.37</v>
      </c>
      <c r="S42" s="346">
        <f t="shared" si="4"/>
        <v>5.37</v>
      </c>
      <c r="T42" s="144">
        <v>7.104</v>
      </c>
      <c r="U42" s="140">
        <v>6.7829999999999995</v>
      </c>
      <c r="V42" s="140">
        <v>9.996</v>
      </c>
      <c r="W42" s="140">
        <v>9.996</v>
      </c>
      <c r="X42" s="144">
        <v>11.79</v>
      </c>
      <c r="Y42" s="144">
        <v>13.2</v>
      </c>
      <c r="Z42" s="144">
        <v>15.72</v>
      </c>
      <c r="AA42" s="144">
        <f t="shared" si="6"/>
        <v>21.67</v>
      </c>
      <c r="AB42" s="144">
        <v>10.68</v>
      </c>
      <c r="AC42" s="144">
        <v>8.4</v>
      </c>
      <c r="AD42" s="90">
        <v>10.2</v>
      </c>
      <c r="AE42" s="90">
        <v>10.2</v>
      </c>
      <c r="AF42" s="90">
        <v>7.11</v>
      </c>
      <c r="AG42" s="90">
        <v>7.11</v>
      </c>
      <c r="AH42" s="90">
        <v>3.53</v>
      </c>
      <c r="AI42" s="90">
        <v>3.53</v>
      </c>
      <c r="AJ42" s="90">
        <v>10.2</v>
      </c>
      <c r="AK42" s="90">
        <v>10.2</v>
      </c>
      <c r="AL42" s="90">
        <v>8.21</v>
      </c>
      <c r="AM42" s="90">
        <v>8.21</v>
      </c>
      <c r="AN42" s="297">
        <v>9.99</v>
      </c>
      <c r="AO42" s="297">
        <v>9.99</v>
      </c>
      <c r="AP42" s="297">
        <v>6.6</v>
      </c>
      <c r="AQ42" s="144">
        <f>3*2.5</f>
        <v>7.5</v>
      </c>
      <c r="AR42" s="144">
        <f>3*2.5</f>
        <v>7.5</v>
      </c>
      <c r="AS42" s="144">
        <f>3*3.39</f>
        <v>10.17</v>
      </c>
      <c r="AT42" s="100">
        <v>3.534</v>
      </c>
      <c r="AU42" s="39">
        <v>2.856</v>
      </c>
      <c r="AV42" s="276">
        <v>5.7</v>
      </c>
      <c r="AW42" s="273"/>
      <c r="AX42" s="273"/>
    </row>
    <row r="43" spans="1:50" ht="14.25">
      <c r="A43" s="53" t="s">
        <v>55</v>
      </c>
      <c r="B43" s="418" t="s">
        <v>56</v>
      </c>
      <c r="C43" s="419"/>
      <c r="D43" s="14" t="s">
        <v>15</v>
      </c>
      <c r="E43" s="133" t="s">
        <v>434</v>
      </c>
      <c r="F43" s="143">
        <v>13.923</v>
      </c>
      <c r="G43" s="100">
        <v>1.2852000000000001</v>
      </c>
      <c r="H43" s="140">
        <v>7.853999999999999</v>
      </c>
      <c r="I43" s="144">
        <v>13.923</v>
      </c>
      <c r="J43" s="143">
        <v>15.708</v>
      </c>
      <c r="K43" s="144">
        <v>2.85</v>
      </c>
      <c r="L43" s="144">
        <v>8.85</v>
      </c>
      <c r="M43" s="133">
        <v>14.1</v>
      </c>
      <c r="N43" s="275">
        <v>8.3</v>
      </c>
      <c r="O43" s="144">
        <v>12.1</v>
      </c>
      <c r="P43" s="346">
        <f>4.64*3</f>
        <v>13.919999999999998</v>
      </c>
      <c r="Q43" s="347" t="s">
        <v>493</v>
      </c>
      <c r="R43" s="346">
        <f>4.64*3</f>
        <v>13.919999999999998</v>
      </c>
      <c r="S43" s="346">
        <f>4.64*3</f>
        <v>13.919999999999998</v>
      </c>
      <c r="T43" s="144">
        <v>7.104</v>
      </c>
      <c r="U43" s="140">
        <v>6.7829999999999995</v>
      </c>
      <c r="V43" s="140">
        <v>9.996</v>
      </c>
      <c r="W43" s="140">
        <v>9.996</v>
      </c>
      <c r="X43" s="144">
        <v>13.2</v>
      </c>
      <c r="Y43" s="144">
        <v>14.28</v>
      </c>
      <c r="Z43" s="144">
        <v>17.13</v>
      </c>
      <c r="AA43" s="144">
        <f t="shared" si="6"/>
        <v>23.08</v>
      </c>
      <c r="AB43" s="144">
        <v>12.46</v>
      </c>
      <c r="AC43" s="144">
        <v>11.4</v>
      </c>
      <c r="AD43" s="90">
        <v>10.2</v>
      </c>
      <c r="AE43" s="90">
        <v>10.2</v>
      </c>
      <c r="AF43" s="90">
        <v>7.11</v>
      </c>
      <c r="AG43" s="90">
        <v>7.11</v>
      </c>
      <c r="AH43" s="90">
        <v>3.53</v>
      </c>
      <c r="AI43" s="90">
        <v>3.53</v>
      </c>
      <c r="AJ43" s="90">
        <v>10.2</v>
      </c>
      <c r="AK43" s="90">
        <v>10.2</v>
      </c>
      <c r="AL43" s="90">
        <v>9.1</v>
      </c>
      <c r="AM43" s="90">
        <v>9.1</v>
      </c>
      <c r="AN43" s="297">
        <v>12.51</v>
      </c>
      <c r="AO43" s="297">
        <v>12.51</v>
      </c>
      <c r="AP43" s="297">
        <v>8.57</v>
      </c>
      <c r="AQ43" s="144">
        <f>3*3.56</f>
        <v>10.68</v>
      </c>
      <c r="AR43" s="144">
        <f>3*3.56</f>
        <v>10.68</v>
      </c>
      <c r="AS43" s="144">
        <f>3*3.88</f>
        <v>11.64</v>
      </c>
      <c r="AT43" s="100">
        <v>3.534</v>
      </c>
      <c r="AU43" s="39">
        <v>2.856</v>
      </c>
      <c r="AV43" s="276">
        <v>5.7</v>
      </c>
      <c r="AW43" s="273"/>
      <c r="AX43" s="273"/>
    </row>
    <row r="44" spans="1:50" ht="14.25">
      <c r="A44" s="53" t="s">
        <v>57</v>
      </c>
      <c r="B44" s="418" t="s">
        <v>58</v>
      </c>
      <c r="C44" s="419"/>
      <c r="D44" s="14" t="s">
        <v>15</v>
      </c>
      <c r="E44" s="133" t="s">
        <v>434</v>
      </c>
      <c r="F44" s="149">
        <v>9.4605</v>
      </c>
      <c r="G44" s="100">
        <v>1.6422</v>
      </c>
      <c r="H44" s="140">
        <v>7.853999999999999</v>
      </c>
      <c r="I44" s="144">
        <v>9.995999999999999</v>
      </c>
      <c r="J44" s="145">
        <v>9.8175</v>
      </c>
      <c r="K44" s="144">
        <v>5.85</v>
      </c>
      <c r="L44" s="144">
        <v>6.75</v>
      </c>
      <c r="M44" s="133">
        <v>14.1</v>
      </c>
      <c r="N44" s="275">
        <v>5.7</v>
      </c>
      <c r="O44" s="144">
        <v>10.67</v>
      </c>
      <c r="P44" s="346">
        <f t="shared" si="5"/>
        <v>5.37</v>
      </c>
      <c r="Q44" s="347" t="s">
        <v>493</v>
      </c>
      <c r="R44" s="346">
        <f t="shared" si="4"/>
        <v>5.37</v>
      </c>
      <c r="S44" s="346">
        <f t="shared" si="4"/>
        <v>5.37</v>
      </c>
      <c r="T44" s="144">
        <v>7.104</v>
      </c>
      <c r="U44" s="140">
        <v>6.7829999999999995</v>
      </c>
      <c r="V44" s="140">
        <v>9.996</v>
      </c>
      <c r="W44" s="140">
        <v>9.996</v>
      </c>
      <c r="X44" s="144">
        <v>11.79</v>
      </c>
      <c r="Y44" s="144">
        <v>13.2</v>
      </c>
      <c r="Z44" s="144">
        <v>15.72</v>
      </c>
      <c r="AA44" s="144">
        <f t="shared" si="6"/>
        <v>21.67</v>
      </c>
      <c r="AB44" s="144">
        <v>10.68</v>
      </c>
      <c r="AC44" s="144">
        <v>8.4</v>
      </c>
      <c r="AD44" s="90">
        <v>10.2</v>
      </c>
      <c r="AE44" s="90">
        <v>10.2</v>
      </c>
      <c r="AF44" s="90">
        <v>7.11</v>
      </c>
      <c r="AG44" s="90">
        <v>7.11</v>
      </c>
      <c r="AH44" s="90">
        <v>3.53</v>
      </c>
      <c r="AI44" s="90">
        <v>3.53</v>
      </c>
      <c r="AJ44" s="90">
        <v>10.2</v>
      </c>
      <c r="AK44" s="90">
        <v>10.2</v>
      </c>
      <c r="AL44" s="90">
        <v>8.21</v>
      </c>
      <c r="AM44" s="90">
        <v>8.21</v>
      </c>
      <c r="AN44" s="297">
        <v>9.99</v>
      </c>
      <c r="AO44" s="297">
        <v>9.99</v>
      </c>
      <c r="AP44" s="297">
        <v>6.6</v>
      </c>
      <c r="AQ44" s="144">
        <f>3*3.15</f>
        <v>9.45</v>
      </c>
      <c r="AR44" s="144">
        <f>3*3.15</f>
        <v>9.45</v>
      </c>
      <c r="AS44" s="144">
        <f>3*3.39</f>
        <v>10.17</v>
      </c>
      <c r="AT44" s="100">
        <v>3.534</v>
      </c>
      <c r="AU44" s="100">
        <v>2.856</v>
      </c>
      <c r="AV44" s="276">
        <v>5.7</v>
      </c>
      <c r="AW44" s="273"/>
      <c r="AX44" s="273"/>
    </row>
    <row r="45" spans="1:50" ht="14.25">
      <c r="A45" s="53" t="s">
        <v>59</v>
      </c>
      <c r="B45" s="418" t="s">
        <v>60</v>
      </c>
      <c r="C45" s="419"/>
      <c r="D45" s="14" t="s">
        <v>15</v>
      </c>
      <c r="E45" s="133" t="s">
        <v>434</v>
      </c>
      <c r="F45" s="143">
        <v>30.345</v>
      </c>
      <c r="G45" s="100">
        <v>7.639799999999999</v>
      </c>
      <c r="H45" s="140">
        <v>17.493</v>
      </c>
      <c r="I45" s="144">
        <v>32.843999999999994</v>
      </c>
      <c r="J45" s="143">
        <v>33.201</v>
      </c>
      <c r="K45" s="144">
        <v>28.5</v>
      </c>
      <c r="L45" s="144">
        <v>23.4</v>
      </c>
      <c r="M45" s="133">
        <v>44.45</v>
      </c>
      <c r="N45" s="146">
        <v>19</v>
      </c>
      <c r="O45" s="144">
        <v>37.45</v>
      </c>
      <c r="P45" s="346">
        <f>3.9*3*1.19</f>
        <v>13.922999999999998</v>
      </c>
      <c r="Q45" s="347" t="s">
        <v>493</v>
      </c>
      <c r="R45" s="346">
        <f>4.64*3</f>
        <v>13.919999999999998</v>
      </c>
      <c r="S45" s="346">
        <f>4.64*3</f>
        <v>13.919999999999998</v>
      </c>
      <c r="T45" s="144">
        <v>28.524</v>
      </c>
      <c r="U45" s="140">
        <v>46.766999999999996</v>
      </c>
      <c r="V45" s="140">
        <v>44.625</v>
      </c>
      <c r="W45" s="140">
        <v>44.625</v>
      </c>
      <c r="X45" s="144">
        <v>37.5</v>
      </c>
      <c r="Y45" s="144">
        <v>39.27</v>
      </c>
      <c r="Z45" s="144">
        <v>41.07</v>
      </c>
      <c r="AA45" s="144">
        <f t="shared" si="6"/>
        <v>47.02</v>
      </c>
      <c r="AB45" s="144">
        <v>35.67</v>
      </c>
      <c r="AC45" s="144">
        <v>35.7</v>
      </c>
      <c r="AD45" s="90">
        <v>29.4</v>
      </c>
      <c r="AE45" s="90">
        <v>29.4</v>
      </c>
      <c r="AF45" s="90">
        <v>33.93</v>
      </c>
      <c r="AG45" s="90">
        <v>33.93</v>
      </c>
      <c r="AH45" s="90">
        <v>31.95</v>
      </c>
      <c r="AI45" s="90">
        <v>31.95</v>
      </c>
      <c r="AJ45" s="90">
        <v>29.4</v>
      </c>
      <c r="AK45" s="90">
        <v>29.4</v>
      </c>
      <c r="AL45" s="90">
        <v>31.42</v>
      </c>
      <c r="AM45" s="90">
        <v>31.42</v>
      </c>
      <c r="AN45" s="297">
        <v>38.55</v>
      </c>
      <c r="AO45" s="297">
        <v>38.55</v>
      </c>
      <c r="AP45" s="297">
        <v>33.92</v>
      </c>
      <c r="AQ45" s="144">
        <f>3*8.33</f>
        <v>24.990000000000002</v>
      </c>
      <c r="AR45" s="144">
        <f>3*8.33</f>
        <v>24.990000000000002</v>
      </c>
      <c r="AS45" s="144">
        <f>3*9.62</f>
        <v>28.86</v>
      </c>
      <c r="AT45" s="100">
        <v>21.384</v>
      </c>
      <c r="AU45" s="39">
        <v>17.85</v>
      </c>
      <c r="AV45" s="276">
        <v>20.7</v>
      </c>
      <c r="AW45" s="273"/>
      <c r="AX45" s="273"/>
    </row>
    <row r="46" spans="1:50" ht="14.25">
      <c r="A46" s="53" t="s">
        <v>61</v>
      </c>
      <c r="B46" s="418" t="s">
        <v>62</v>
      </c>
      <c r="C46" s="419"/>
      <c r="D46" s="14" t="s">
        <v>15</v>
      </c>
      <c r="E46" s="133" t="s">
        <v>434</v>
      </c>
      <c r="F46" s="143">
        <v>13.923</v>
      </c>
      <c r="G46" s="100">
        <v>1.2852000000000001</v>
      </c>
      <c r="H46" s="140">
        <v>11.424</v>
      </c>
      <c r="I46" s="144">
        <v>13.923</v>
      </c>
      <c r="J46" s="143">
        <v>15.708</v>
      </c>
      <c r="K46" s="144">
        <v>2.85</v>
      </c>
      <c r="L46" s="144">
        <v>8.85</v>
      </c>
      <c r="M46" s="133">
        <v>14.1</v>
      </c>
      <c r="N46" s="275">
        <v>5.7</v>
      </c>
      <c r="O46" s="144">
        <v>13.89</v>
      </c>
      <c r="P46" s="346">
        <f t="shared" si="5"/>
        <v>5.37</v>
      </c>
      <c r="Q46" s="347" t="s">
        <v>493</v>
      </c>
      <c r="R46" s="346">
        <f t="shared" si="4"/>
        <v>5.37</v>
      </c>
      <c r="S46" s="346">
        <f t="shared" si="4"/>
        <v>5.37</v>
      </c>
      <c r="T46" s="144">
        <v>7.104</v>
      </c>
      <c r="U46" s="140">
        <v>12.495</v>
      </c>
      <c r="V46" s="140">
        <v>34.629</v>
      </c>
      <c r="W46" s="140">
        <v>34.629</v>
      </c>
      <c r="X46" s="144">
        <v>13.2</v>
      </c>
      <c r="Y46" s="144">
        <v>14.28</v>
      </c>
      <c r="Z46" s="144">
        <v>17.13</v>
      </c>
      <c r="AA46" s="144">
        <f t="shared" si="6"/>
        <v>23.08</v>
      </c>
      <c r="AB46" s="144">
        <v>12.46</v>
      </c>
      <c r="AC46" s="144">
        <v>11.4</v>
      </c>
      <c r="AD46" s="90">
        <v>11.7</v>
      </c>
      <c r="AE46" s="90">
        <v>11.7</v>
      </c>
      <c r="AF46" s="90">
        <v>7.11</v>
      </c>
      <c r="AG46" s="90">
        <v>7.11</v>
      </c>
      <c r="AH46" s="90">
        <v>3.53</v>
      </c>
      <c r="AI46" s="90">
        <v>3.53</v>
      </c>
      <c r="AJ46" s="90">
        <v>11.7</v>
      </c>
      <c r="AK46" s="90">
        <v>11.7</v>
      </c>
      <c r="AL46" s="90">
        <v>9.1</v>
      </c>
      <c r="AM46" s="90">
        <v>9.1</v>
      </c>
      <c r="AN46" s="297">
        <v>12.51</v>
      </c>
      <c r="AO46" s="297">
        <v>12.51</v>
      </c>
      <c r="AP46" s="297">
        <v>8.57</v>
      </c>
      <c r="AQ46" s="144">
        <f>3*3.56</f>
        <v>10.68</v>
      </c>
      <c r="AR46" s="144">
        <f>3*3.56</f>
        <v>10.68</v>
      </c>
      <c r="AS46" s="144">
        <f>3*3.88</f>
        <v>11.64</v>
      </c>
      <c r="AT46" s="100">
        <v>3.534</v>
      </c>
      <c r="AU46" s="39">
        <v>2.856</v>
      </c>
      <c r="AV46" s="276">
        <v>5.7</v>
      </c>
      <c r="AW46" s="273"/>
      <c r="AX46" s="273"/>
    </row>
    <row r="47" spans="1:50" ht="14.25">
      <c r="A47" s="53" t="s">
        <v>63</v>
      </c>
      <c r="B47" s="418" t="s">
        <v>64</v>
      </c>
      <c r="C47" s="419"/>
      <c r="D47" s="14" t="s">
        <v>15</v>
      </c>
      <c r="E47" s="133" t="s">
        <v>434</v>
      </c>
      <c r="F47" s="143">
        <v>13.923</v>
      </c>
      <c r="G47" s="100">
        <v>1.2494999999999998</v>
      </c>
      <c r="H47" s="140">
        <v>11.424</v>
      </c>
      <c r="I47" s="144">
        <v>13.923</v>
      </c>
      <c r="J47" s="143">
        <v>15.708</v>
      </c>
      <c r="K47" s="144">
        <v>2.85</v>
      </c>
      <c r="L47" s="144">
        <v>8.85</v>
      </c>
      <c r="M47" s="133">
        <v>14.1</v>
      </c>
      <c r="N47" s="275">
        <v>5.7</v>
      </c>
      <c r="O47" s="144">
        <v>13.89</v>
      </c>
      <c r="P47" s="346">
        <f t="shared" si="5"/>
        <v>5.37</v>
      </c>
      <c r="Q47" s="347" t="s">
        <v>493</v>
      </c>
      <c r="R47" s="346">
        <f t="shared" si="4"/>
        <v>5.37</v>
      </c>
      <c r="S47" s="346">
        <f t="shared" si="4"/>
        <v>5.37</v>
      </c>
      <c r="T47" s="144">
        <v>7.104</v>
      </c>
      <c r="U47" s="140">
        <v>12.495</v>
      </c>
      <c r="V47" s="140">
        <v>19.278</v>
      </c>
      <c r="W47" s="140">
        <v>19.278</v>
      </c>
      <c r="X47" s="144">
        <v>13.2</v>
      </c>
      <c r="Y47" s="144">
        <v>14.28</v>
      </c>
      <c r="Z47" s="144">
        <v>17.13</v>
      </c>
      <c r="AA47" s="144">
        <f t="shared" si="6"/>
        <v>23.08</v>
      </c>
      <c r="AB47" s="144">
        <v>12.46</v>
      </c>
      <c r="AC47" s="144">
        <v>11.4</v>
      </c>
      <c r="AD47" s="90">
        <v>11.7</v>
      </c>
      <c r="AE47" s="90">
        <v>11.7</v>
      </c>
      <c r="AF47" s="90">
        <v>7.11</v>
      </c>
      <c r="AG47" s="90">
        <v>7.11</v>
      </c>
      <c r="AH47" s="90">
        <v>3.53</v>
      </c>
      <c r="AI47" s="90">
        <v>3.53</v>
      </c>
      <c r="AJ47" s="90">
        <v>11.7</v>
      </c>
      <c r="AK47" s="90">
        <v>11.7</v>
      </c>
      <c r="AL47" s="90">
        <v>9.1</v>
      </c>
      <c r="AM47" s="90">
        <v>9.1</v>
      </c>
      <c r="AN47" s="297">
        <v>12.51</v>
      </c>
      <c r="AO47" s="297">
        <v>12.51</v>
      </c>
      <c r="AP47" s="297">
        <v>8.57</v>
      </c>
      <c r="AQ47" s="144">
        <f>3*3.56</f>
        <v>10.68</v>
      </c>
      <c r="AR47" s="144">
        <f>3*3.56</f>
        <v>10.68</v>
      </c>
      <c r="AS47" s="144">
        <f>3*3.88</f>
        <v>11.64</v>
      </c>
      <c r="AT47" s="100">
        <v>3.534</v>
      </c>
      <c r="AU47" s="280">
        <v>2.856</v>
      </c>
      <c r="AV47" s="276">
        <v>5.7</v>
      </c>
      <c r="AW47" s="273"/>
      <c r="AX47" s="273"/>
    </row>
    <row r="48" spans="1:50" ht="14.25">
      <c r="A48" s="53" t="s">
        <v>65</v>
      </c>
      <c r="B48" s="418" t="s">
        <v>66</v>
      </c>
      <c r="C48" s="419"/>
      <c r="D48" s="14" t="s">
        <v>15</v>
      </c>
      <c r="E48" s="133" t="s">
        <v>434</v>
      </c>
      <c r="F48" s="143">
        <v>25.347</v>
      </c>
      <c r="G48" s="100">
        <v>3.1773</v>
      </c>
      <c r="H48" s="140">
        <v>17.493</v>
      </c>
      <c r="I48" s="144">
        <v>32.843999999999994</v>
      </c>
      <c r="J48" s="143">
        <v>28.203000000000003</v>
      </c>
      <c r="K48" s="144">
        <v>28.5</v>
      </c>
      <c r="L48" s="144">
        <v>13.5</v>
      </c>
      <c r="M48" s="133">
        <v>33.74</v>
      </c>
      <c r="N48" s="275">
        <v>16.5</v>
      </c>
      <c r="O48" s="144">
        <v>37.45</v>
      </c>
      <c r="P48" s="346">
        <f>4.64*3</f>
        <v>13.919999999999998</v>
      </c>
      <c r="Q48" s="347" t="s">
        <v>493</v>
      </c>
      <c r="R48" s="346">
        <f>4.64*3</f>
        <v>13.919999999999998</v>
      </c>
      <c r="S48" s="346">
        <f>4.64*3</f>
        <v>13.919999999999998</v>
      </c>
      <c r="T48" s="144">
        <v>28.524</v>
      </c>
      <c r="U48" s="140">
        <v>46.766999999999996</v>
      </c>
      <c r="V48" s="140">
        <v>44.625</v>
      </c>
      <c r="W48" s="140">
        <v>44.625</v>
      </c>
      <c r="X48" s="144">
        <v>37.5</v>
      </c>
      <c r="Y48" s="144">
        <v>39.27</v>
      </c>
      <c r="Z48" s="144">
        <v>41.07</v>
      </c>
      <c r="AA48" s="144">
        <f t="shared" si="6"/>
        <v>47.02</v>
      </c>
      <c r="AB48" s="144">
        <v>35.67</v>
      </c>
      <c r="AC48" s="144">
        <v>27.6</v>
      </c>
      <c r="AD48" s="90">
        <v>29.4</v>
      </c>
      <c r="AE48" s="90">
        <v>29.4</v>
      </c>
      <c r="AF48" s="90">
        <v>24.63</v>
      </c>
      <c r="AG48" s="90">
        <v>24.63</v>
      </c>
      <c r="AH48" s="90">
        <v>23.38</v>
      </c>
      <c r="AI48" s="90">
        <v>23.38</v>
      </c>
      <c r="AJ48" s="90">
        <v>29.4</v>
      </c>
      <c r="AK48" s="90">
        <v>29.4</v>
      </c>
      <c r="AL48" s="90">
        <v>28.2</v>
      </c>
      <c r="AM48" s="90">
        <v>28.2</v>
      </c>
      <c r="AN48" s="297">
        <v>29.64</v>
      </c>
      <c r="AO48" s="297">
        <v>29.64</v>
      </c>
      <c r="AP48" s="297">
        <v>23.2</v>
      </c>
      <c r="AQ48" s="144">
        <f>3*8.33</f>
        <v>24.990000000000002</v>
      </c>
      <c r="AR48" s="144">
        <f>3*8.33</f>
        <v>24.990000000000002</v>
      </c>
      <c r="AS48" s="144">
        <f>3*9.62</f>
        <v>28.86</v>
      </c>
      <c r="AT48" s="100">
        <v>21.384</v>
      </c>
      <c r="AU48" s="39">
        <v>10.71</v>
      </c>
      <c r="AV48" s="276">
        <v>5.7</v>
      </c>
      <c r="AW48" s="273"/>
      <c r="AX48" s="273"/>
    </row>
    <row r="49" spans="1:50" ht="14.25">
      <c r="A49" s="53" t="s">
        <v>67</v>
      </c>
      <c r="B49" s="418" t="s">
        <v>68</v>
      </c>
      <c r="C49" s="419"/>
      <c r="D49" s="14" t="s">
        <v>15</v>
      </c>
      <c r="E49" s="133" t="s">
        <v>434</v>
      </c>
      <c r="F49" s="143">
        <v>13.923</v>
      </c>
      <c r="G49" s="100">
        <v>1.2494999999999998</v>
      </c>
      <c r="H49" s="140">
        <v>11.424</v>
      </c>
      <c r="I49" s="144">
        <v>13.923</v>
      </c>
      <c r="J49" s="143">
        <v>15.708</v>
      </c>
      <c r="K49" s="144">
        <v>2.85</v>
      </c>
      <c r="L49" s="144">
        <v>8.85</v>
      </c>
      <c r="M49" s="133">
        <v>14.1</v>
      </c>
      <c r="N49" s="275">
        <v>5.7</v>
      </c>
      <c r="O49" s="144">
        <v>13.89</v>
      </c>
      <c r="P49" s="346">
        <f t="shared" si="5"/>
        <v>5.37</v>
      </c>
      <c r="Q49" s="347" t="s">
        <v>493</v>
      </c>
      <c r="R49" s="346">
        <f t="shared" si="4"/>
        <v>5.37</v>
      </c>
      <c r="S49" s="346">
        <f t="shared" si="4"/>
        <v>5.37</v>
      </c>
      <c r="T49" s="144">
        <v>7.104</v>
      </c>
      <c r="U49" s="140">
        <v>12.495</v>
      </c>
      <c r="V49" s="140">
        <v>19.278</v>
      </c>
      <c r="W49" s="140">
        <v>19.278</v>
      </c>
      <c r="X49" s="144">
        <v>13.2</v>
      </c>
      <c r="Y49" s="144">
        <v>14.28</v>
      </c>
      <c r="Z49" s="144">
        <v>17.13</v>
      </c>
      <c r="AA49" s="144">
        <f t="shared" si="6"/>
        <v>23.08</v>
      </c>
      <c r="AB49" s="144">
        <v>12.46</v>
      </c>
      <c r="AC49" s="144">
        <v>11.4</v>
      </c>
      <c r="AD49" s="90">
        <v>11.7</v>
      </c>
      <c r="AE49" s="90">
        <v>11.7</v>
      </c>
      <c r="AF49" s="90">
        <v>7.11</v>
      </c>
      <c r="AG49" s="90">
        <v>7.11</v>
      </c>
      <c r="AH49" s="90">
        <v>3.53</v>
      </c>
      <c r="AI49" s="90">
        <v>3.53</v>
      </c>
      <c r="AJ49" s="90">
        <v>11.7</v>
      </c>
      <c r="AK49" s="90">
        <v>11.7</v>
      </c>
      <c r="AL49" s="90">
        <v>9.1</v>
      </c>
      <c r="AM49" s="90">
        <v>9.1</v>
      </c>
      <c r="AN49" s="297">
        <v>12.51</v>
      </c>
      <c r="AO49" s="297">
        <v>12.51</v>
      </c>
      <c r="AP49" s="297">
        <v>8.57</v>
      </c>
      <c r="AQ49" s="144">
        <f aca="true" t="shared" si="7" ref="AQ49:AR51">3*3.56</f>
        <v>10.68</v>
      </c>
      <c r="AR49" s="144">
        <f t="shared" si="7"/>
        <v>10.68</v>
      </c>
      <c r="AS49" s="144">
        <f>3*3.88</f>
        <v>11.64</v>
      </c>
      <c r="AT49" s="100">
        <v>3.534</v>
      </c>
      <c r="AU49" s="280">
        <v>2.856</v>
      </c>
      <c r="AV49" s="276">
        <v>5.7</v>
      </c>
      <c r="AW49" s="273"/>
      <c r="AX49" s="273"/>
    </row>
    <row r="50" spans="1:50" ht="14.25">
      <c r="A50" s="53" t="s">
        <v>69</v>
      </c>
      <c r="B50" s="418" t="s">
        <v>70</v>
      </c>
      <c r="C50" s="419"/>
      <c r="D50" s="14" t="s">
        <v>15</v>
      </c>
      <c r="E50" s="133" t="s">
        <v>434</v>
      </c>
      <c r="F50" s="143">
        <v>13.923</v>
      </c>
      <c r="G50" s="100">
        <v>1.6422</v>
      </c>
      <c r="H50" s="140">
        <v>11.424</v>
      </c>
      <c r="I50" s="144">
        <v>13.923</v>
      </c>
      <c r="J50" s="143">
        <v>15.708</v>
      </c>
      <c r="K50" s="144">
        <v>2.85</v>
      </c>
      <c r="L50" s="144">
        <v>8.85</v>
      </c>
      <c r="M50" s="133">
        <v>33.74</v>
      </c>
      <c r="N50" s="275">
        <v>8.3</v>
      </c>
      <c r="O50" s="144">
        <v>13.89</v>
      </c>
      <c r="P50" s="346">
        <f>17.73*3</f>
        <v>53.19</v>
      </c>
      <c r="Q50" s="347" t="s">
        <v>493</v>
      </c>
      <c r="R50" s="346">
        <f>17.73*3</f>
        <v>53.19</v>
      </c>
      <c r="S50" s="346">
        <f>17.73*3</f>
        <v>53.19</v>
      </c>
      <c r="T50" s="144">
        <v>7.104</v>
      </c>
      <c r="U50" s="140">
        <v>12.495</v>
      </c>
      <c r="V50" s="140">
        <v>19.278</v>
      </c>
      <c r="W50" s="140">
        <v>19.278</v>
      </c>
      <c r="X50" s="144">
        <v>13.2</v>
      </c>
      <c r="Y50" s="144">
        <v>14.28</v>
      </c>
      <c r="Z50" s="144">
        <v>17.13</v>
      </c>
      <c r="AA50" s="144">
        <f t="shared" si="6"/>
        <v>23.08</v>
      </c>
      <c r="AB50" s="144">
        <v>12.46</v>
      </c>
      <c r="AC50" s="144">
        <v>11.4</v>
      </c>
      <c r="AD50" s="90">
        <v>11.7</v>
      </c>
      <c r="AE50" s="90">
        <v>11.7</v>
      </c>
      <c r="AF50" s="90">
        <v>7.11</v>
      </c>
      <c r="AG50" s="90">
        <v>7.11</v>
      </c>
      <c r="AH50" s="90">
        <v>3.53</v>
      </c>
      <c r="AI50" s="90">
        <v>3.53</v>
      </c>
      <c r="AJ50" s="90">
        <v>11.7</v>
      </c>
      <c r="AK50" s="90">
        <v>11.7</v>
      </c>
      <c r="AL50" s="90">
        <v>9.1</v>
      </c>
      <c r="AM50" s="90">
        <v>9.1</v>
      </c>
      <c r="AN50" s="297">
        <v>12.51</v>
      </c>
      <c r="AO50" s="297">
        <v>12.51</v>
      </c>
      <c r="AP50" s="297">
        <v>8.57</v>
      </c>
      <c r="AQ50" s="144">
        <f t="shared" si="7"/>
        <v>10.68</v>
      </c>
      <c r="AR50" s="144">
        <f t="shared" si="7"/>
        <v>10.68</v>
      </c>
      <c r="AS50" s="144">
        <f>3*3.88</f>
        <v>11.64</v>
      </c>
      <c r="AT50" s="100">
        <v>3.534</v>
      </c>
      <c r="AU50" s="39">
        <v>2.856</v>
      </c>
      <c r="AV50" s="276">
        <v>5.7</v>
      </c>
      <c r="AW50" s="273"/>
      <c r="AX50" s="273"/>
    </row>
    <row r="51" spans="1:50" ht="14.25">
      <c r="A51" s="53" t="s">
        <v>71</v>
      </c>
      <c r="B51" s="418" t="s">
        <v>72</v>
      </c>
      <c r="C51" s="419"/>
      <c r="D51" s="14" t="s">
        <v>15</v>
      </c>
      <c r="E51" s="133" t="s">
        <v>434</v>
      </c>
      <c r="F51" s="143">
        <v>13.923</v>
      </c>
      <c r="G51" s="100">
        <v>1.5351</v>
      </c>
      <c r="H51" s="140">
        <v>11.424</v>
      </c>
      <c r="I51" s="144">
        <v>13.923</v>
      </c>
      <c r="J51" s="143">
        <v>15.708</v>
      </c>
      <c r="K51" s="144">
        <v>2.85</v>
      </c>
      <c r="L51" s="144">
        <v>8.85</v>
      </c>
      <c r="M51" s="133">
        <v>18.92</v>
      </c>
      <c r="N51" s="275">
        <v>5.7</v>
      </c>
      <c r="O51" s="144">
        <v>13.89</v>
      </c>
      <c r="P51" s="346">
        <f t="shared" si="5"/>
        <v>5.37</v>
      </c>
      <c r="Q51" s="347" t="s">
        <v>493</v>
      </c>
      <c r="R51" s="346">
        <f t="shared" si="4"/>
        <v>5.37</v>
      </c>
      <c r="S51" s="346">
        <f t="shared" si="4"/>
        <v>5.37</v>
      </c>
      <c r="T51" s="144">
        <v>7.104</v>
      </c>
      <c r="U51" s="140">
        <v>12.495</v>
      </c>
      <c r="V51" s="140">
        <v>19.278</v>
      </c>
      <c r="W51" s="140">
        <v>19.278</v>
      </c>
      <c r="X51" s="144">
        <v>13.2</v>
      </c>
      <c r="Y51" s="144">
        <v>14.28</v>
      </c>
      <c r="Z51" s="144">
        <v>17.13</v>
      </c>
      <c r="AA51" s="144">
        <f t="shared" si="6"/>
        <v>23.08</v>
      </c>
      <c r="AB51" s="144">
        <v>12.46</v>
      </c>
      <c r="AC51" s="144">
        <v>12.3</v>
      </c>
      <c r="AD51" s="90">
        <v>11.7</v>
      </c>
      <c r="AE51" s="90">
        <v>11.7</v>
      </c>
      <c r="AF51" s="90">
        <v>8.88</v>
      </c>
      <c r="AG51" s="90">
        <v>8.88</v>
      </c>
      <c r="AH51" s="90">
        <v>7.1</v>
      </c>
      <c r="AI51" s="90">
        <v>7.1</v>
      </c>
      <c r="AJ51" s="90">
        <v>11.7</v>
      </c>
      <c r="AK51" s="90">
        <v>11.7</v>
      </c>
      <c r="AL51" s="90">
        <v>13.89</v>
      </c>
      <c r="AM51" s="90">
        <v>13.89</v>
      </c>
      <c r="AN51" s="297">
        <v>12.51</v>
      </c>
      <c r="AO51" s="297">
        <v>12.51</v>
      </c>
      <c r="AP51" s="297">
        <v>8.57</v>
      </c>
      <c r="AQ51" s="144">
        <f t="shared" si="7"/>
        <v>10.68</v>
      </c>
      <c r="AR51" s="144">
        <f t="shared" si="7"/>
        <v>10.68</v>
      </c>
      <c r="AS51" s="144">
        <f>3*3.88</f>
        <v>11.64</v>
      </c>
      <c r="AT51" s="100">
        <v>3.534</v>
      </c>
      <c r="AU51" s="280">
        <v>2.856</v>
      </c>
      <c r="AV51" s="276">
        <v>5.7</v>
      </c>
      <c r="AW51" s="273"/>
      <c r="AX51" s="273"/>
    </row>
    <row r="52" spans="1:50" ht="14.25">
      <c r="A52" s="53" t="s">
        <v>73</v>
      </c>
      <c r="B52" s="418" t="s">
        <v>74</v>
      </c>
      <c r="C52" s="419"/>
      <c r="D52" s="14" t="s">
        <v>15</v>
      </c>
      <c r="E52" s="133" t="s">
        <v>434</v>
      </c>
      <c r="F52" s="143">
        <v>30.345</v>
      </c>
      <c r="G52" s="100">
        <v>2.8203</v>
      </c>
      <c r="H52" s="140">
        <v>17.493</v>
      </c>
      <c r="I52" s="144">
        <v>31.058999999999994</v>
      </c>
      <c r="J52" s="143">
        <v>28.203000000000003</v>
      </c>
      <c r="K52" s="144">
        <v>8.4</v>
      </c>
      <c r="L52" s="144">
        <v>13.5</v>
      </c>
      <c r="M52" s="133">
        <v>33.74</v>
      </c>
      <c r="N52" s="275">
        <v>22.5</v>
      </c>
      <c r="O52" s="144">
        <v>31.38</v>
      </c>
      <c r="P52" s="346">
        <f t="shared" si="5"/>
        <v>5.37</v>
      </c>
      <c r="Q52" s="347" t="s">
        <v>493</v>
      </c>
      <c r="R52" s="346">
        <f t="shared" si="4"/>
        <v>5.37</v>
      </c>
      <c r="S52" s="346">
        <f t="shared" si="4"/>
        <v>5.37</v>
      </c>
      <c r="T52" s="144">
        <v>23.169</v>
      </c>
      <c r="U52" s="140">
        <v>35.6643</v>
      </c>
      <c r="V52" s="140">
        <v>34.629</v>
      </c>
      <c r="W52" s="140">
        <v>34.629</v>
      </c>
      <c r="X52" s="144">
        <v>30.69</v>
      </c>
      <c r="Y52" s="144">
        <v>31.41</v>
      </c>
      <c r="Z52" s="144">
        <v>33.93</v>
      </c>
      <c r="AA52" s="144">
        <f t="shared" si="6"/>
        <v>39.88</v>
      </c>
      <c r="AB52" s="144">
        <v>30.31</v>
      </c>
      <c r="AC52" s="144">
        <v>27.6</v>
      </c>
      <c r="AD52" s="90">
        <v>29.4</v>
      </c>
      <c r="AE52" s="90">
        <v>29.4</v>
      </c>
      <c r="AF52" s="90">
        <v>24.63</v>
      </c>
      <c r="AG52" s="90">
        <v>24.63</v>
      </c>
      <c r="AH52" s="90">
        <v>23.38</v>
      </c>
      <c r="AI52" s="90">
        <v>23.38</v>
      </c>
      <c r="AJ52" s="90">
        <v>29.4</v>
      </c>
      <c r="AK52" s="90">
        <v>29.4</v>
      </c>
      <c r="AL52" s="90">
        <v>31.42</v>
      </c>
      <c r="AM52" s="90">
        <v>31.42</v>
      </c>
      <c r="AN52" s="297">
        <v>29.64</v>
      </c>
      <c r="AO52" s="297">
        <v>29.64</v>
      </c>
      <c r="AP52" s="297">
        <v>23.2</v>
      </c>
      <c r="AQ52" s="144">
        <f>3*9.62</f>
        <v>28.86</v>
      </c>
      <c r="AR52" s="144">
        <f>3*9.62</f>
        <v>28.86</v>
      </c>
      <c r="AS52" s="144">
        <f>3*9.62</f>
        <v>28.86</v>
      </c>
      <c r="AT52" s="100">
        <v>3.534</v>
      </c>
      <c r="AU52" s="39">
        <v>10.71</v>
      </c>
      <c r="AV52" s="276">
        <v>5.7</v>
      </c>
      <c r="AW52" s="273"/>
      <c r="AX52" s="273"/>
    </row>
    <row r="53" spans="1:50" ht="14.25">
      <c r="A53" s="53" t="s">
        <v>75</v>
      </c>
      <c r="B53" s="418" t="s">
        <v>76</v>
      </c>
      <c r="C53" s="419"/>
      <c r="D53" s="14" t="s">
        <v>15</v>
      </c>
      <c r="E53" s="133" t="s">
        <v>434</v>
      </c>
      <c r="F53" s="143">
        <v>13.923</v>
      </c>
      <c r="G53" s="100">
        <v>1.4637</v>
      </c>
      <c r="H53" s="140">
        <v>11.424</v>
      </c>
      <c r="I53" s="144">
        <v>13.923</v>
      </c>
      <c r="J53" s="143">
        <v>15.708</v>
      </c>
      <c r="K53" s="144">
        <v>8.4</v>
      </c>
      <c r="L53" s="144">
        <v>8.85</v>
      </c>
      <c r="M53" s="133">
        <v>18.92</v>
      </c>
      <c r="N53" s="275">
        <v>5.7</v>
      </c>
      <c r="O53" s="144">
        <v>13.89</v>
      </c>
      <c r="P53" s="346">
        <f t="shared" si="5"/>
        <v>5.37</v>
      </c>
      <c r="Q53" s="347" t="s">
        <v>493</v>
      </c>
      <c r="R53" s="346">
        <f t="shared" si="4"/>
        <v>5.37</v>
      </c>
      <c r="S53" s="346">
        <f t="shared" si="4"/>
        <v>5.37</v>
      </c>
      <c r="T53" s="144">
        <v>7.104</v>
      </c>
      <c r="U53" s="140">
        <v>12.495</v>
      </c>
      <c r="V53" s="140">
        <v>19.278</v>
      </c>
      <c r="W53" s="140">
        <v>19.278</v>
      </c>
      <c r="X53" s="144">
        <v>13.2</v>
      </c>
      <c r="Y53" s="144">
        <v>14.28</v>
      </c>
      <c r="Z53" s="144">
        <v>17.13</v>
      </c>
      <c r="AA53" s="144">
        <f t="shared" si="6"/>
        <v>23.08</v>
      </c>
      <c r="AB53" s="144">
        <v>12.46</v>
      </c>
      <c r="AC53" s="144">
        <v>11.4</v>
      </c>
      <c r="AD53" s="90">
        <v>11.7</v>
      </c>
      <c r="AE53" s="90">
        <v>11.7</v>
      </c>
      <c r="AF53" s="90">
        <v>7.11</v>
      </c>
      <c r="AG53" s="90">
        <v>7.11</v>
      </c>
      <c r="AH53" s="90">
        <v>3.53</v>
      </c>
      <c r="AI53" s="90">
        <v>3.53</v>
      </c>
      <c r="AJ53" s="90">
        <v>11.7</v>
      </c>
      <c r="AK53" s="90">
        <v>11.7</v>
      </c>
      <c r="AL53" s="90">
        <v>9.1</v>
      </c>
      <c r="AM53" s="90">
        <v>9.1</v>
      </c>
      <c r="AN53" s="297">
        <v>12.51</v>
      </c>
      <c r="AO53" s="297">
        <v>12.51</v>
      </c>
      <c r="AP53" s="297">
        <v>8.57</v>
      </c>
      <c r="AQ53" s="144">
        <f>3*3.56</f>
        <v>10.68</v>
      </c>
      <c r="AR53" s="144">
        <f>3*3.56</f>
        <v>10.68</v>
      </c>
      <c r="AS53" s="144">
        <f>3*3.88</f>
        <v>11.64</v>
      </c>
      <c r="AT53" s="100">
        <v>3.534</v>
      </c>
      <c r="AU53" s="39">
        <v>2.856</v>
      </c>
      <c r="AV53" s="276">
        <v>5.7</v>
      </c>
      <c r="AW53" s="273"/>
      <c r="AX53" s="273"/>
    </row>
    <row r="54" spans="1:50" ht="14.25">
      <c r="A54" s="53" t="s">
        <v>77</v>
      </c>
      <c r="B54" s="418" t="s">
        <v>78</v>
      </c>
      <c r="C54" s="419"/>
      <c r="D54" s="14" t="s">
        <v>15</v>
      </c>
      <c r="E54" s="133" t="s">
        <v>434</v>
      </c>
      <c r="F54" s="143">
        <v>13.923</v>
      </c>
      <c r="G54" s="100">
        <v>1.1781</v>
      </c>
      <c r="H54" s="140">
        <v>11.424</v>
      </c>
      <c r="I54" s="144">
        <v>13.923</v>
      </c>
      <c r="J54" s="143">
        <v>15.708</v>
      </c>
      <c r="K54" s="144">
        <v>2.85</v>
      </c>
      <c r="L54" s="144">
        <v>8.85</v>
      </c>
      <c r="M54" s="133">
        <v>18.92</v>
      </c>
      <c r="N54" s="275">
        <v>5.7</v>
      </c>
      <c r="O54" s="144">
        <v>13.89</v>
      </c>
      <c r="P54" s="346">
        <f t="shared" si="5"/>
        <v>5.37</v>
      </c>
      <c r="Q54" s="347" t="s">
        <v>493</v>
      </c>
      <c r="R54" s="346">
        <f t="shared" si="4"/>
        <v>5.37</v>
      </c>
      <c r="S54" s="346">
        <f t="shared" si="4"/>
        <v>5.37</v>
      </c>
      <c r="T54" s="144">
        <v>7.104</v>
      </c>
      <c r="U54" s="140">
        <v>12.495</v>
      </c>
      <c r="V54" s="140">
        <v>19.278</v>
      </c>
      <c r="W54" s="140">
        <v>19.278</v>
      </c>
      <c r="X54" s="144">
        <v>13.2</v>
      </c>
      <c r="Y54" s="144">
        <v>14.28</v>
      </c>
      <c r="Z54" s="144">
        <v>17.13</v>
      </c>
      <c r="AA54" s="144">
        <f t="shared" si="6"/>
        <v>23.08</v>
      </c>
      <c r="AB54" s="144">
        <v>12.46</v>
      </c>
      <c r="AC54" s="144">
        <v>12.3</v>
      </c>
      <c r="AD54" s="90">
        <v>11.7</v>
      </c>
      <c r="AE54" s="90">
        <v>11.7</v>
      </c>
      <c r="AF54" s="90">
        <v>8.88</v>
      </c>
      <c r="AG54" s="90">
        <v>8.88</v>
      </c>
      <c r="AH54" s="90">
        <v>7.1</v>
      </c>
      <c r="AI54" s="90">
        <v>7.1</v>
      </c>
      <c r="AJ54" s="90">
        <v>11.7</v>
      </c>
      <c r="AK54" s="90">
        <v>11.7</v>
      </c>
      <c r="AL54" s="90">
        <v>13.89</v>
      </c>
      <c r="AM54" s="90">
        <v>13.89</v>
      </c>
      <c r="AN54" s="297">
        <v>12.51</v>
      </c>
      <c r="AO54" s="297">
        <v>12.51</v>
      </c>
      <c r="AP54" s="297">
        <v>8.57</v>
      </c>
      <c r="AQ54" s="144">
        <f>3*3.56</f>
        <v>10.68</v>
      </c>
      <c r="AR54" s="144">
        <f>3*3.56</f>
        <v>10.68</v>
      </c>
      <c r="AS54" s="144">
        <f>3*3.88</f>
        <v>11.64</v>
      </c>
      <c r="AT54" s="100">
        <v>3.534</v>
      </c>
      <c r="AU54" s="280">
        <v>2.856</v>
      </c>
      <c r="AV54" s="276">
        <v>5.7</v>
      </c>
      <c r="AW54" s="273"/>
      <c r="AX54" s="273"/>
    </row>
    <row r="55" spans="1:50" ht="14.25">
      <c r="A55" s="53" t="s">
        <v>79</v>
      </c>
      <c r="B55" s="418" t="s">
        <v>80</v>
      </c>
      <c r="C55" s="419"/>
      <c r="D55" s="14" t="s">
        <v>15</v>
      </c>
      <c r="E55" s="133" t="s">
        <v>434</v>
      </c>
      <c r="F55" s="143">
        <v>30.345</v>
      </c>
      <c r="G55" s="100">
        <v>5.4620999999999995</v>
      </c>
      <c r="H55" s="140">
        <v>31.772999999999996</v>
      </c>
      <c r="I55" s="144">
        <v>31.058999999999994</v>
      </c>
      <c r="J55" s="143">
        <v>28.203000000000003</v>
      </c>
      <c r="K55" s="144">
        <v>28.5</v>
      </c>
      <c r="L55" s="144">
        <v>23.4</v>
      </c>
      <c r="M55" s="133">
        <v>33.74</v>
      </c>
      <c r="N55" s="275">
        <v>22.5</v>
      </c>
      <c r="O55" s="144">
        <v>31.38</v>
      </c>
      <c r="P55" s="346">
        <f>17.73*3</f>
        <v>53.19</v>
      </c>
      <c r="Q55" s="347" t="s">
        <v>493</v>
      </c>
      <c r="R55" s="346">
        <f>17.73*3</f>
        <v>53.19</v>
      </c>
      <c r="S55" s="346">
        <f>17.73*3</f>
        <v>53.19</v>
      </c>
      <c r="T55" s="144">
        <v>23.169</v>
      </c>
      <c r="U55" s="140" t="s">
        <v>415</v>
      </c>
      <c r="V55" s="140" t="s">
        <v>423</v>
      </c>
      <c r="W55" s="140" t="s">
        <v>423</v>
      </c>
      <c r="X55" s="144">
        <v>30.69</v>
      </c>
      <c r="Y55" s="144">
        <v>31.41</v>
      </c>
      <c r="Z55" s="144">
        <v>33.93</v>
      </c>
      <c r="AA55" s="144">
        <f t="shared" si="6"/>
        <v>39.88</v>
      </c>
      <c r="AB55" s="144">
        <v>30.31</v>
      </c>
      <c r="AC55" s="144">
        <v>27.6</v>
      </c>
      <c r="AD55" s="90">
        <v>29.4</v>
      </c>
      <c r="AE55" s="90">
        <v>29.4</v>
      </c>
      <c r="AF55" s="90">
        <v>24.63</v>
      </c>
      <c r="AG55" s="90">
        <v>24.63</v>
      </c>
      <c r="AH55" s="90">
        <v>23.38</v>
      </c>
      <c r="AI55" s="90">
        <v>23.38</v>
      </c>
      <c r="AJ55" s="90">
        <v>29.4</v>
      </c>
      <c r="AK55" s="90">
        <v>29.4</v>
      </c>
      <c r="AL55" s="90">
        <v>31.42</v>
      </c>
      <c r="AM55" s="90">
        <v>31.42</v>
      </c>
      <c r="AN55" s="297">
        <v>29.64</v>
      </c>
      <c r="AO55" s="297">
        <v>29.64</v>
      </c>
      <c r="AP55" s="297">
        <v>8.57</v>
      </c>
      <c r="AQ55" s="144">
        <f>3*9.62</f>
        <v>28.86</v>
      </c>
      <c r="AR55" s="144">
        <f>3*9.62</f>
        <v>28.86</v>
      </c>
      <c r="AS55" s="144">
        <f>3*9.62</f>
        <v>28.86</v>
      </c>
      <c r="AT55" s="100">
        <v>21.384</v>
      </c>
      <c r="AU55" s="39">
        <v>21.42</v>
      </c>
      <c r="AV55" s="276" t="s">
        <v>614</v>
      </c>
      <c r="AW55" s="273"/>
      <c r="AX55" s="273"/>
    </row>
    <row r="56" spans="1:50" ht="14.25">
      <c r="A56" s="53" t="s">
        <v>81</v>
      </c>
      <c r="B56" s="418" t="s">
        <v>82</v>
      </c>
      <c r="C56" s="419"/>
      <c r="D56" s="14" t="s">
        <v>15</v>
      </c>
      <c r="E56" s="133" t="s">
        <v>434</v>
      </c>
      <c r="F56" s="143">
        <v>13.923</v>
      </c>
      <c r="G56" s="100">
        <v>1.4280000000000002</v>
      </c>
      <c r="H56" s="140">
        <v>11.424</v>
      </c>
      <c r="I56" s="144">
        <v>13.923</v>
      </c>
      <c r="J56" s="143">
        <v>15.708</v>
      </c>
      <c r="K56" s="144">
        <v>2.85</v>
      </c>
      <c r="L56" s="144">
        <v>8.85</v>
      </c>
      <c r="M56" s="133">
        <v>18.92</v>
      </c>
      <c r="N56" s="275">
        <v>5.7</v>
      </c>
      <c r="O56" s="144">
        <v>13.89</v>
      </c>
      <c r="P56" s="346">
        <f t="shared" si="5"/>
        <v>5.37</v>
      </c>
      <c r="Q56" s="347" t="s">
        <v>493</v>
      </c>
      <c r="R56" s="346">
        <f t="shared" si="4"/>
        <v>5.37</v>
      </c>
      <c r="S56" s="346">
        <f t="shared" si="4"/>
        <v>5.37</v>
      </c>
      <c r="T56" s="144">
        <v>7.104</v>
      </c>
      <c r="U56" s="140">
        <v>12.495</v>
      </c>
      <c r="V56" s="140">
        <v>19.278</v>
      </c>
      <c r="W56" s="140">
        <v>19.278</v>
      </c>
      <c r="X56" s="144">
        <v>13.2</v>
      </c>
      <c r="Y56" s="144">
        <v>14.28</v>
      </c>
      <c r="Z56" s="144">
        <v>17.13</v>
      </c>
      <c r="AA56" s="144">
        <f t="shared" si="6"/>
        <v>23.08</v>
      </c>
      <c r="AB56" s="144">
        <v>12.46</v>
      </c>
      <c r="AC56" s="144">
        <v>12.3</v>
      </c>
      <c r="AD56" s="90">
        <v>11.7</v>
      </c>
      <c r="AE56" s="90">
        <v>11.7</v>
      </c>
      <c r="AF56" s="90">
        <v>8.88</v>
      </c>
      <c r="AG56" s="90">
        <v>8.88</v>
      </c>
      <c r="AH56" s="90">
        <v>7.1</v>
      </c>
      <c r="AI56" s="90">
        <v>7.1</v>
      </c>
      <c r="AJ56" s="90">
        <v>11.7</v>
      </c>
      <c r="AK56" s="90">
        <v>11.7</v>
      </c>
      <c r="AL56" s="90">
        <v>13.89</v>
      </c>
      <c r="AM56" s="90">
        <v>13.89</v>
      </c>
      <c r="AN56" s="297">
        <v>12.51</v>
      </c>
      <c r="AO56" s="297">
        <v>12.51</v>
      </c>
      <c r="AP56" s="297">
        <v>8.57</v>
      </c>
      <c r="AQ56" s="144">
        <f aca="true" t="shared" si="8" ref="AQ56:AR58">3*3.56</f>
        <v>10.68</v>
      </c>
      <c r="AR56" s="144">
        <f t="shared" si="8"/>
        <v>10.68</v>
      </c>
      <c r="AS56" s="144">
        <f>3*3.88</f>
        <v>11.64</v>
      </c>
      <c r="AT56" s="100">
        <v>3.534</v>
      </c>
      <c r="AU56" s="39">
        <v>2.856</v>
      </c>
      <c r="AV56" s="276">
        <v>5.7</v>
      </c>
      <c r="AW56" s="273"/>
      <c r="AX56" s="273"/>
    </row>
    <row r="57" spans="1:50" ht="14.25">
      <c r="A57" s="53" t="s">
        <v>83</v>
      </c>
      <c r="B57" s="418" t="s">
        <v>84</v>
      </c>
      <c r="C57" s="419"/>
      <c r="D57" s="18" t="s">
        <v>15</v>
      </c>
      <c r="E57" s="133" t="s">
        <v>434</v>
      </c>
      <c r="F57" s="143">
        <v>13.923</v>
      </c>
      <c r="G57" s="100">
        <v>0.9282</v>
      </c>
      <c r="H57" s="140">
        <v>11.424</v>
      </c>
      <c r="I57" s="144">
        <v>13.923</v>
      </c>
      <c r="J57" s="143">
        <v>15.708</v>
      </c>
      <c r="K57" s="144">
        <v>2.85</v>
      </c>
      <c r="L57" s="144">
        <v>8.85</v>
      </c>
      <c r="M57" s="133">
        <v>18.92</v>
      </c>
      <c r="N57" s="275">
        <v>8.3</v>
      </c>
      <c r="O57" s="144">
        <v>12.1</v>
      </c>
      <c r="P57" s="346">
        <f>4.64*3</f>
        <v>13.919999999999998</v>
      </c>
      <c r="Q57" s="347" t="s">
        <v>493</v>
      </c>
      <c r="R57" s="346">
        <f>4.64*3</f>
        <v>13.919999999999998</v>
      </c>
      <c r="S57" s="346">
        <f>4.64*3</f>
        <v>13.919999999999998</v>
      </c>
      <c r="T57" s="144">
        <v>7.104</v>
      </c>
      <c r="U57" s="140">
        <v>6.7829999999999995</v>
      </c>
      <c r="V57" s="140">
        <v>9.996</v>
      </c>
      <c r="W57" s="140">
        <v>9.996</v>
      </c>
      <c r="X57" s="144">
        <v>13.2</v>
      </c>
      <c r="Y57" s="144">
        <v>14.28</v>
      </c>
      <c r="Z57" s="144">
        <v>17.13</v>
      </c>
      <c r="AA57" s="144">
        <f t="shared" si="6"/>
        <v>23.08</v>
      </c>
      <c r="AB57" s="144">
        <v>12.46</v>
      </c>
      <c r="AC57" s="144">
        <v>11.4</v>
      </c>
      <c r="AD57" s="90">
        <v>11.7</v>
      </c>
      <c r="AE57" s="90">
        <v>11.7</v>
      </c>
      <c r="AF57" s="90">
        <v>7.11</v>
      </c>
      <c r="AG57" s="90">
        <v>7.11</v>
      </c>
      <c r="AH57" s="90">
        <v>3.53</v>
      </c>
      <c r="AI57" s="90">
        <v>3.53</v>
      </c>
      <c r="AJ57" s="90">
        <v>11.7</v>
      </c>
      <c r="AK57" s="90">
        <v>11.7</v>
      </c>
      <c r="AL57" s="90">
        <v>9.1</v>
      </c>
      <c r="AM57" s="90">
        <v>9.1</v>
      </c>
      <c r="AN57" s="297">
        <v>12.51</v>
      </c>
      <c r="AO57" s="297">
        <v>12.51</v>
      </c>
      <c r="AP57" s="297">
        <v>8.57</v>
      </c>
      <c r="AQ57" s="144">
        <f t="shared" si="8"/>
        <v>10.68</v>
      </c>
      <c r="AR57" s="144">
        <f t="shared" si="8"/>
        <v>10.68</v>
      </c>
      <c r="AS57" s="144">
        <f>3*3.88</f>
        <v>11.64</v>
      </c>
      <c r="AT57" s="100">
        <v>3.534</v>
      </c>
      <c r="AU57" s="280">
        <v>2.856</v>
      </c>
      <c r="AV57" s="276">
        <v>5.7</v>
      </c>
      <c r="AW57" s="273"/>
      <c r="AX57" s="273"/>
    </row>
    <row r="58" spans="1:50" ht="15" thickBot="1">
      <c r="A58" s="15" t="s">
        <v>85</v>
      </c>
      <c r="B58" s="420" t="s">
        <v>86</v>
      </c>
      <c r="C58" s="384"/>
      <c r="D58" s="20" t="s">
        <v>15</v>
      </c>
      <c r="E58" s="133" t="s">
        <v>434</v>
      </c>
      <c r="F58" s="143">
        <v>13.923</v>
      </c>
      <c r="G58" s="100">
        <v>1.6065</v>
      </c>
      <c r="H58" s="140">
        <v>11.424</v>
      </c>
      <c r="I58" s="153">
        <v>13.923</v>
      </c>
      <c r="J58" s="154">
        <v>15.708</v>
      </c>
      <c r="K58" s="153">
        <v>8.4</v>
      </c>
      <c r="L58" s="153">
        <v>23.4</v>
      </c>
      <c r="M58" s="156">
        <v>18.92</v>
      </c>
      <c r="N58" s="281">
        <v>10.5</v>
      </c>
      <c r="O58" s="153">
        <v>13.89</v>
      </c>
      <c r="P58" s="346">
        <f>4.64*3</f>
        <v>13.919999999999998</v>
      </c>
      <c r="Q58" s="347" t="s">
        <v>493</v>
      </c>
      <c r="R58" s="346">
        <f>4.64*3</f>
        <v>13.919999999999998</v>
      </c>
      <c r="S58" s="346">
        <f>4.64*3</f>
        <v>13.919999999999998</v>
      </c>
      <c r="T58" s="153">
        <v>16.029</v>
      </c>
      <c r="U58" s="140">
        <v>12.495</v>
      </c>
      <c r="V58" s="140">
        <v>19.278</v>
      </c>
      <c r="W58" s="140">
        <v>19.278</v>
      </c>
      <c r="X58" s="153">
        <v>13.2</v>
      </c>
      <c r="Y58" s="153">
        <v>14.28</v>
      </c>
      <c r="Z58" s="153">
        <v>17.13</v>
      </c>
      <c r="AA58" s="153">
        <f t="shared" si="6"/>
        <v>23.08</v>
      </c>
      <c r="AB58" s="153">
        <v>12.46</v>
      </c>
      <c r="AC58" s="153">
        <v>12.3</v>
      </c>
      <c r="AD58" s="183">
        <v>11.7</v>
      </c>
      <c r="AE58" s="183">
        <v>11.7</v>
      </c>
      <c r="AF58" s="183">
        <v>8.88</v>
      </c>
      <c r="AG58" s="183">
        <v>8.88</v>
      </c>
      <c r="AH58" s="183">
        <v>7.1</v>
      </c>
      <c r="AI58" s="183">
        <v>7.1</v>
      </c>
      <c r="AJ58" s="183">
        <v>11.7</v>
      </c>
      <c r="AK58" s="183">
        <v>11.7</v>
      </c>
      <c r="AL58" s="183">
        <v>13.89</v>
      </c>
      <c r="AM58" s="183">
        <v>13.89</v>
      </c>
      <c r="AN58" s="300">
        <v>12.51</v>
      </c>
      <c r="AO58" s="300">
        <v>12.51</v>
      </c>
      <c r="AP58" s="300">
        <v>8.57</v>
      </c>
      <c r="AQ58" s="153">
        <f t="shared" si="8"/>
        <v>10.68</v>
      </c>
      <c r="AR58" s="153">
        <f t="shared" si="8"/>
        <v>10.68</v>
      </c>
      <c r="AS58" s="153">
        <f>3*3.88</f>
        <v>11.64</v>
      </c>
      <c r="AT58" s="40">
        <v>10.674</v>
      </c>
      <c r="AU58" s="40">
        <v>10.71</v>
      </c>
      <c r="AV58" s="276">
        <v>5.7</v>
      </c>
      <c r="AW58" s="273"/>
      <c r="AX58" s="273"/>
    </row>
    <row r="59" spans="1:50" ht="20.25" customHeight="1">
      <c r="A59" s="55" t="s">
        <v>87</v>
      </c>
      <c r="B59" s="374" t="s">
        <v>88</v>
      </c>
      <c r="C59" s="375"/>
      <c r="D59" s="375"/>
      <c r="E59" s="134"/>
      <c r="F59" s="148"/>
      <c r="G59" s="136"/>
      <c r="H59" s="134"/>
      <c r="I59" s="134"/>
      <c r="J59" s="138">
        <v>0</v>
      </c>
      <c r="K59" s="140"/>
      <c r="L59" s="134"/>
      <c r="M59" s="135"/>
      <c r="N59" s="134"/>
      <c r="O59" s="134"/>
      <c r="P59" s="295"/>
      <c r="Q59" s="295"/>
      <c r="R59" s="295"/>
      <c r="S59" s="295"/>
      <c r="T59" s="135"/>
      <c r="U59" s="134"/>
      <c r="V59" s="134"/>
      <c r="W59" s="134"/>
      <c r="X59" s="135"/>
      <c r="Y59" s="135"/>
      <c r="Z59" s="135"/>
      <c r="AA59" s="135"/>
      <c r="AB59" s="135"/>
      <c r="AC59" s="135"/>
      <c r="AD59" s="135"/>
      <c r="AE59" s="135"/>
      <c r="AF59" s="135"/>
      <c r="AG59" s="135"/>
      <c r="AH59" s="135"/>
      <c r="AI59" s="135"/>
      <c r="AJ59" s="135"/>
      <c r="AK59" s="135"/>
      <c r="AL59" s="135"/>
      <c r="AM59" s="135"/>
      <c r="AN59" s="294"/>
      <c r="AO59" s="294"/>
      <c r="AP59" s="295"/>
      <c r="AQ59" s="134"/>
      <c r="AR59" s="134"/>
      <c r="AS59" s="134"/>
      <c r="AT59" s="136"/>
      <c r="AU59" s="136"/>
      <c r="AV59" s="136"/>
      <c r="AW59" s="273"/>
      <c r="AX59" s="273"/>
    </row>
    <row r="60" spans="1:50" ht="14.25">
      <c r="A60" s="53" t="s">
        <v>89</v>
      </c>
      <c r="B60" s="385" t="s">
        <v>90</v>
      </c>
      <c r="C60" s="386"/>
      <c r="D60" s="18" t="s">
        <v>91</v>
      </c>
      <c r="E60" s="133" t="s">
        <v>405</v>
      </c>
      <c r="F60" s="143"/>
      <c r="G60" s="39"/>
      <c r="H60" s="133" t="s">
        <v>405</v>
      </c>
      <c r="I60" s="133"/>
      <c r="J60" s="146">
        <v>0</v>
      </c>
      <c r="K60" s="144"/>
      <c r="L60" s="133" t="s">
        <v>397</v>
      </c>
      <c r="M60" s="144"/>
      <c r="N60" s="133" t="s">
        <v>405</v>
      </c>
      <c r="O60" s="133"/>
      <c r="P60" s="347">
        <f>2.26</f>
        <v>2.26</v>
      </c>
      <c r="Q60" s="347">
        <f>2.26</f>
        <v>2.26</v>
      </c>
      <c r="R60" s="347">
        <f>1.9*1.19</f>
        <v>2.2609999999999997</v>
      </c>
      <c r="S60" s="347">
        <f>2.26</f>
        <v>2.26</v>
      </c>
      <c r="T60" s="144"/>
      <c r="U60" s="133" t="s">
        <v>405</v>
      </c>
      <c r="V60" s="133" t="s">
        <v>405</v>
      </c>
      <c r="W60" s="133" t="s">
        <v>405</v>
      </c>
      <c r="X60" s="144">
        <v>1</v>
      </c>
      <c r="Y60" s="144">
        <v>1</v>
      </c>
      <c r="Z60" s="144">
        <v>1</v>
      </c>
      <c r="AA60" s="144">
        <v>1</v>
      </c>
      <c r="AB60" s="144">
        <v>1</v>
      </c>
      <c r="AC60" s="144"/>
      <c r="AD60" s="144"/>
      <c r="AE60" s="144" t="s">
        <v>493</v>
      </c>
      <c r="AF60" s="144" t="s">
        <v>493</v>
      </c>
      <c r="AG60" s="144" t="s">
        <v>493</v>
      </c>
      <c r="AH60" s="144" t="s">
        <v>493</v>
      </c>
      <c r="AI60" s="144" t="s">
        <v>493</v>
      </c>
      <c r="AJ60" s="144" t="s">
        <v>493</v>
      </c>
      <c r="AK60" s="144" t="s">
        <v>493</v>
      </c>
      <c r="AL60" s="144" t="s">
        <v>493</v>
      </c>
      <c r="AM60" s="144" t="s">
        <v>493</v>
      </c>
      <c r="AN60" s="293" t="s">
        <v>405</v>
      </c>
      <c r="AO60" s="293" t="s">
        <v>405</v>
      </c>
      <c r="AP60" s="293" t="s">
        <v>405</v>
      </c>
      <c r="AQ60" s="133" t="s">
        <v>440</v>
      </c>
      <c r="AR60" s="133" t="s">
        <v>440</v>
      </c>
      <c r="AS60" s="133" t="s">
        <v>440</v>
      </c>
      <c r="AT60" s="39" t="s">
        <v>455</v>
      </c>
      <c r="AU60" s="39" t="s">
        <v>455</v>
      </c>
      <c r="AV60" s="39" t="s">
        <v>615</v>
      </c>
      <c r="AW60" s="273"/>
      <c r="AX60" s="273"/>
    </row>
    <row r="61" spans="1:50" ht="15" thickBot="1">
      <c r="A61" s="15" t="s">
        <v>92</v>
      </c>
      <c r="B61" s="379" t="s">
        <v>93</v>
      </c>
      <c r="C61" s="380"/>
      <c r="D61" s="20" t="s">
        <v>91</v>
      </c>
      <c r="E61" s="156" t="s">
        <v>405</v>
      </c>
      <c r="F61" s="154"/>
      <c r="G61" s="40"/>
      <c r="H61" s="156" t="s">
        <v>405</v>
      </c>
      <c r="I61" s="156"/>
      <c r="J61" s="155">
        <v>0</v>
      </c>
      <c r="K61" s="153"/>
      <c r="L61" s="156" t="s">
        <v>397</v>
      </c>
      <c r="M61" s="153"/>
      <c r="N61" s="156" t="s">
        <v>405</v>
      </c>
      <c r="O61" s="156"/>
      <c r="P61" s="347">
        <f>2.26</f>
        <v>2.26</v>
      </c>
      <c r="Q61" s="347">
        <f>2.26</f>
        <v>2.26</v>
      </c>
      <c r="R61" s="347">
        <f>1.9*1.19</f>
        <v>2.2609999999999997</v>
      </c>
      <c r="S61" s="347">
        <f>2.26</f>
        <v>2.26</v>
      </c>
      <c r="T61" s="153"/>
      <c r="U61" s="156" t="s">
        <v>405</v>
      </c>
      <c r="V61" s="156" t="s">
        <v>405</v>
      </c>
      <c r="W61" s="156" t="s">
        <v>405</v>
      </c>
      <c r="X61" s="153">
        <v>1.9</v>
      </c>
      <c r="Y61" s="153">
        <v>1.9</v>
      </c>
      <c r="Z61" s="153">
        <v>1.9</v>
      </c>
      <c r="AA61" s="153">
        <v>1.9</v>
      </c>
      <c r="AB61" s="153">
        <v>1.9</v>
      </c>
      <c r="AC61" s="153"/>
      <c r="AD61" s="153"/>
      <c r="AE61" s="153" t="s">
        <v>493</v>
      </c>
      <c r="AF61" s="153" t="s">
        <v>493</v>
      </c>
      <c r="AG61" s="153" t="s">
        <v>493</v>
      </c>
      <c r="AH61" s="153" t="s">
        <v>493</v>
      </c>
      <c r="AI61" s="153" t="s">
        <v>493</v>
      </c>
      <c r="AJ61" s="153" t="s">
        <v>493</v>
      </c>
      <c r="AK61" s="153" t="s">
        <v>493</v>
      </c>
      <c r="AL61" s="153" t="s">
        <v>493</v>
      </c>
      <c r="AM61" s="153" t="s">
        <v>493</v>
      </c>
      <c r="AN61" s="301" t="s">
        <v>405</v>
      </c>
      <c r="AO61" s="301" t="s">
        <v>405</v>
      </c>
      <c r="AP61" s="301" t="s">
        <v>405</v>
      </c>
      <c r="AQ61" s="156" t="s">
        <v>440</v>
      </c>
      <c r="AR61" s="156" t="s">
        <v>440</v>
      </c>
      <c r="AS61" s="156" t="s">
        <v>440</v>
      </c>
      <c r="AT61" s="39" t="s">
        <v>455</v>
      </c>
      <c r="AU61" s="39" t="s">
        <v>455</v>
      </c>
      <c r="AV61" s="40" t="s">
        <v>615</v>
      </c>
      <c r="AW61" s="273"/>
      <c r="AX61" s="273"/>
    </row>
    <row r="62" spans="1:50" ht="33.75" customHeight="1" thickBot="1">
      <c r="A62" s="45" t="s">
        <v>94</v>
      </c>
      <c r="B62" s="416" t="s">
        <v>95</v>
      </c>
      <c r="C62" s="392"/>
      <c r="D62" s="394"/>
      <c r="E62" s="282" t="s">
        <v>434</v>
      </c>
      <c r="F62" s="157"/>
      <c r="G62" s="10"/>
      <c r="H62" s="123"/>
      <c r="I62" s="123"/>
      <c r="J62" s="123"/>
      <c r="K62" s="129"/>
      <c r="L62" s="123" t="s">
        <v>397</v>
      </c>
      <c r="M62" s="129"/>
      <c r="N62" s="123"/>
      <c r="O62" s="123"/>
      <c r="P62" s="302"/>
      <c r="Q62" s="302"/>
      <c r="R62" s="302"/>
      <c r="S62" s="302"/>
      <c r="T62" s="129"/>
      <c r="U62" s="123" t="s">
        <v>405</v>
      </c>
      <c r="V62" s="123" t="s">
        <v>405</v>
      </c>
      <c r="W62" s="123" t="s">
        <v>405</v>
      </c>
      <c r="X62" s="129">
        <v>357</v>
      </c>
      <c r="Y62" s="129">
        <v>95.2</v>
      </c>
      <c r="Z62" s="129"/>
      <c r="AA62" s="129"/>
      <c r="AB62" s="129"/>
      <c r="AC62" s="123"/>
      <c r="AD62" s="123"/>
      <c r="AE62" s="123" t="s">
        <v>495</v>
      </c>
      <c r="AF62" s="123" t="s">
        <v>493</v>
      </c>
      <c r="AG62" s="195" t="s">
        <v>516</v>
      </c>
      <c r="AH62" s="194" t="s">
        <v>493</v>
      </c>
      <c r="AI62" s="195" t="s">
        <v>524</v>
      </c>
      <c r="AJ62" s="194" t="s">
        <v>527</v>
      </c>
      <c r="AK62" s="130">
        <v>0</v>
      </c>
      <c r="AL62" s="194" t="s">
        <v>527</v>
      </c>
      <c r="AM62" s="130">
        <v>0</v>
      </c>
      <c r="AN62" s="302" t="s">
        <v>405</v>
      </c>
      <c r="AO62" s="302" t="s">
        <v>405</v>
      </c>
      <c r="AP62" s="302" t="s">
        <v>405</v>
      </c>
      <c r="AQ62" s="123" t="s">
        <v>440</v>
      </c>
      <c r="AR62" s="123" t="s">
        <v>440</v>
      </c>
      <c r="AS62" s="123" t="s">
        <v>440</v>
      </c>
      <c r="AT62" s="10"/>
      <c r="AU62" s="10"/>
      <c r="AV62" s="10"/>
      <c r="AW62" s="273"/>
      <c r="AX62" s="273"/>
    </row>
    <row r="63" spans="1:50" ht="20.25" customHeight="1" thickBot="1">
      <c r="A63" s="41" t="s">
        <v>96</v>
      </c>
      <c r="B63" s="416" t="s">
        <v>97</v>
      </c>
      <c r="C63" s="392"/>
      <c r="D63" s="394"/>
      <c r="E63" s="123"/>
      <c r="F63" s="158"/>
      <c r="G63" s="101"/>
      <c r="H63" s="147"/>
      <c r="I63" s="147"/>
      <c r="J63" s="159">
        <v>1.0472</v>
      </c>
      <c r="K63" s="129"/>
      <c r="L63" s="147"/>
      <c r="M63" s="160"/>
      <c r="N63" s="147"/>
      <c r="O63" s="147"/>
      <c r="P63" s="304"/>
      <c r="Q63" s="304"/>
      <c r="R63" s="304"/>
      <c r="S63" s="304"/>
      <c r="T63" s="160"/>
      <c r="U63" s="147"/>
      <c r="V63" s="147"/>
      <c r="W63" s="147"/>
      <c r="X63" s="160"/>
      <c r="Y63" s="160"/>
      <c r="Z63" s="160"/>
      <c r="AA63" s="160"/>
      <c r="AB63" s="160"/>
      <c r="AC63" s="147"/>
      <c r="AD63" s="147"/>
      <c r="AE63" s="147"/>
      <c r="AF63" s="147"/>
      <c r="AG63" s="147"/>
      <c r="AH63" s="147"/>
      <c r="AI63" s="147"/>
      <c r="AJ63" s="147"/>
      <c r="AK63" s="147"/>
      <c r="AL63" s="147"/>
      <c r="AM63" s="147"/>
      <c r="AN63" s="303"/>
      <c r="AO63" s="303"/>
      <c r="AP63" s="304"/>
      <c r="AQ63" s="147"/>
      <c r="AR63" s="147"/>
      <c r="AS63" s="147"/>
      <c r="AT63" s="101"/>
      <c r="AU63" s="101"/>
      <c r="AV63" s="101"/>
      <c r="AW63" s="273"/>
      <c r="AX63" s="273"/>
    </row>
    <row r="64" spans="1:50" ht="27" customHeight="1" thickBot="1">
      <c r="A64" s="422" t="s">
        <v>98</v>
      </c>
      <c r="B64" s="393" t="s">
        <v>99</v>
      </c>
      <c r="C64" s="381"/>
      <c r="D64" s="13" t="s">
        <v>311</v>
      </c>
      <c r="E64" s="133" t="s">
        <v>434</v>
      </c>
      <c r="F64" s="382">
        <v>10.71</v>
      </c>
      <c r="G64" s="100">
        <v>3.57</v>
      </c>
      <c r="H64" s="405">
        <v>13.9</v>
      </c>
      <c r="I64" s="405">
        <v>8.3</v>
      </c>
      <c r="J64" s="446">
        <f>0.88*10*1.19</f>
        <v>10.472</v>
      </c>
      <c r="K64" s="140">
        <v>0</v>
      </c>
      <c r="L64" s="405">
        <v>0.95</v>
      </c>
      <c r="M64" s="140"/>
      <c r="N64" s="140"/>
      <c r="O64" s="140"/>
      <c r="P64" s="349" t="s">
        <v>493</v>
      </c>
      <c r="Q64" s="349" t="s">
        <v>493</v>
      </c>
      <c r="R64" s="349" t="s">
        <v>493</v>
      </c>
      <c r="S64" s="349" t="s">
        <v>493</v>
      </c>
      <c r="T64" s="405"/>
      <c r="U64" s="405" t="s">
        <v>405</v>
      </c>
      <c r="V64" s="405">
        <v>15.47</v>
      </c>
      <c r="W64" s="405">
        <v>15.47</v>
      </c>
      <c r="X64" s="405">
        <f>0.9*1.19*10</f>
        <v>10.709999999999999</v>
      </c>
      <c r="Y64" s="405">
        <f>0.9*1.19*10</f>
        <v>10.709999999999999</v>
      </c>
      <c r="Z64" s="405">
        <f>1*1.19*10</f>
        <v>11.899999999999999</v>
      </c>
      <c r="AA64" s="405">
        <f>1*1.19*10+5.95</f>
        <v>17.849999999999998</v>
      </c>
      <c r="AB64" s="405">
        <v>12.971</v>
      </c>
      <c r="AC64" s="190">
        <v>1.02</v>
      </c>
      <c r="AD64" s="161" t="s">
        <v>461</v>
      </c>
      <c r="AE64" s="407" t="s">
        <v>496</v>
      </c>
      <c r="AF64" s="407" t="s">
        <v>493</v>
      </c>
      <c r="AG64" s="407" t="s">
        <v>493</v>
      </c>
      <c r="AH64" s="407" t="s">
        <v>493</v>
      </c>
      <c r="AI64" s="407" t="s">
        <v>493</v>
      </c>
      <c r="AJ64" s="407" t="s">
        <v>493</v>
      </c>
      <c r="AK64" s="407" t="s">
        <v>493</v>
      </c>
      <c r="AL64" s="407" t="s">
        <v>493</v>
      </c>
      <c r="AM64" s="407" t="s">
        <v>493</v>
      </c>
      <c r="AN64" s="441">
        <v>11.2</v>
      </c>
      <c r="AO64" s="441">
        <v>11.2</v>
      </c>
      <c r="AP64" s="443"/>
      <c r="AQ64" s="377" t="s">
        <v>440</v>
      </c>
      <c r="AR64" s="405">
        <f>10*0.83</f>
        <v>8.299999999999999</v>
      </c>
      <c r="AS64" s="377" t="s">
        <v>451</v>
      </c>
      <c r="AT64" s="39" t="s">
        <v>455</v>
      </c>
      <c r="AU64" s="39" t="s">
        <v>455</v>
      </c>
      <c r="AV64" s="407" t="s">
        <v>615</v>
      </c>
      <c r="AW64" s="376"/>
      <c r="AX64" s="376"/>
    </row>
    <row r="65" spans="1:50" ht="15" customHeight="1" hidden="1" thickBot="1">
      <c r="A65" s="423"/>
      <c r="B65" s="73"/>
      <c r="C65" s="57"/>
      <c r="D65" s="14" t="s">
        <v>100</v>
      </c>
      <c r="E65" s="133" t="s">
        <v>434</v>
      </c>
      <c r="F65" s="383"/>
      <c r="G65" s="100"/>
      <c r="H65" s="406"/>
      <c r="I65" s="406"/>
      <c r="J65" s="447"/>
      <c r="K65" s="144"/>
      <c r="L65" s="406"/>
      <c r="M65" s="140"/>
      <c r="N65" s="140"/>
      <c r="O65" s="140"/>
      <c r="P65" s="347"/>
      <c r="Q65" s="347"/>
      <c r="R65" s="347"/>
      <c r="S65" s="347"/>
      <c r="T65" s="406"/>
      <c r="U65" s="406"/>
      <c r="V65" s="406">
        <v>0</v>
      </c>
      <c r="W65" s="406">
        <v>0</v>
      </c>
      <c r="X65" s="406">
        <f>0.9*1.19*10</f>
        <v>10.709999999999999</v>
      </c>
      <c r="Y65" s="406">
        <f>0.9*1.19*10</f>
        <v>10.709999999999999</v>
      </c>
      <c r="Z65" s="406">
        <f>1*1.19*10</f>
        <v>11.899999999999999</v>
      </c>
      <c r="AA65" s="406">
        <f>1*1.19*10</f>
        <v>11.899999999999999</v>
      </c>
      <c r="AB65" s="406">
        <v>8.210999999999999</v>
      </c>
      <c r="AC65" s="140">
        <v>1.02</v>
      </c>
      <c r="AD65" s="161" t="s">
        <v>461</v>
      </c>
      <c r="AE65" s="408"/>
      <c r="AF65" s="408"/>
      <c r="AG65" s="408"/>
      <c r="AH65" s="408"/>
      <c r="AI65" s="408"/>
      <c r="AJ65" s="408"/>
      <c r="AK65" s="408" t="s">
        <v>461</v>
      </c>
      <c r="AL65" s="408"/>
      <c r="AM65" s="408" t="s">
        <v>461</v>
      </c>
      <c r="AN65" s="442"/>
      <c r="AO65" s="442"/>
      <c r="AP65" s="444"/>
      <c r="AQ65" s="378" t="s">
        <v>440</v>
      </c>
      <c r="AR65" s="406" t="s">
        <v>440</v>
      </c>
      <c r="AS65" s="378" t="s">
        <v>440</v>
      </c>
      <c r="AT65" s="39" t="s">
        <v>455</v>
      </c>
      <c r="AU65" s="39" t="s">
        <v>455</v>
      </c>
      <c r="AV65" s="408"/>
      <c r="AW65" s="376"/>
      <c r="AX65" s="376"/>
    </row>
    <row r="66" spans="1:50" ht="27" customHeight="1">
      <c r="A66" s="53" t="s">
        <v>101</v>
      </c>
      <c r="B66" s="418" t="s">
        <v>99</v>
      </c>
      <c r="C66" s="419"/>
      <c r="D66" s="14" t="s">
        <v>312</v>
      </c>
      <c r="E66" s="133" t="s">
        <v>434</v>
      </c>
      <c r="F66" s="90">
        <v>10.71</v>
      </c>
      <c r="G66" s="100">
        <v>3.57</v>
      </c>
      <c r="H66" s="144">
        <v>9.52</v>
      </c>
      <c r="I66" s="144">
        <v>8.3</v>
      </c>
      <c r="J66" s="162">
        <f>20*0.88*1.19</f>
        <v>20.944</v>
      </c>
      <c r="K66" s="144">
        <v>0</v>
      </c>
      <c r="L66" s="144">
        <v>0.59</v>
      </c>
      <c r="M66" s="140"/>
      <c r="N66" s="140"/>
      <c r="O66" s="140"/>
      <c r="P66" s="347" t="s">
        <v>493</v>
      </c>
      <c r="Q66" s="347" t="s">
        <v>493</v>
      </c>
      <c r="R66" s="347" t="s">
        <v>493</v>
      </c>
      <c r="S66" s="347" t="s">
        <v>493</v>
      </c>
      <c r="T66" s="144"/>
      <c r="U66" s="144" t="s">
        <v>405</v>
      </c>
      <c r="V66" s="144">
        <v>15.47</v>
      </c>
      <c r="W66" s="144">
        <v>15.47</v>
      </c>
      <c r="X66" s="144">
        <v>10.71</v>
      </c>
      <c r="Y66" s="144">
        <v>10.71</v>
      </c>
      <c r="Z66" s="144">
        <v>11.9</v>
      </c>
      <c r="AA66" s="144">
        <v>11.9</v>
      </c>
      <c r="AB66" s="144">
        <v>8.21</v>
      </c>
      <c r="AC66" s="144">
        <v>0.57</v>
      </c>
      <c r="AD66" s="161" t="s">
        <v>462</v>
      </c>
      <c r="AE66" s="39" t="s">
        <v>496</v>
      </c>
      <c r="AF66" s="39" t="s">
        <v>493</v>
      </c>
      <c r="AG66" s="39" t="s">
        <v>493</v>
      </c>
      <c r="AH66" s="39" t="s">
        <v>493</v>
      </c>
      <c r="AI66" s="39" t="s">
        <v>493</v>
      </c>
      <c r="AJ66" s="39" t="s">
        <v>493</v>
      </c>
      <c r="AK66" s="39" t="s">
        <v>493</v>
      </c>
      <c r="AL66" s="39" t="s">
        <v>493</v>
      </c>
      <c r="AM66" s="39" t="s">
        <v>493</v>
      </c>
      <c r="AN66" s="297">
        <v>11.2</v>
      </c>
      <c r="AO66" s="297">
        <v>11.2</v>
      </c>
      <c r="AP66" s="293"/>
      <c r="AQ66" s="133" t="s">
        <v>440</v>
      </c>
      <c r="AR66" s="144">
        <f>10*0.83</f>
        <v>8.299999999999999</v>
      </c>
      <c r="AS66" s="133" t="s">
        <v>451</v>
      </c>
      <c r="AT66" s="39" t="s">
        <v>455</v>
      </c>
      <c r="AU66" s="39" t="s">
        <v>455</v>
      </c>
      <c r="AV66" s="39"/>
      <c r="AW66" s="273"/>
      <c r="AX66" s="273"/>
    </row>
    <row r="67" spans="1:50" ht="27" customHeight="1">
      <c r="A67" s="53" t="s">
        <v>102</v>
      </c>
      <c r="B67" s="418" t="s">
        <v>103</v>
      </c>
      <c r="C67" s="419"/>
      <c r="D67" s="14" t="s">
        <v>311</v>
      </c>
      <c r="E67" s="133" t="s">
        <v>434</v>
      </c>
      <c r="F67" s="143">
        <v>3.808</v>
      </c>
      <c r="G67" s="100">
        <v>1.785</v>
      </c>
      <c r="H67" s="144">
        <v>6.545</v>
      </c>
      <c r="I67" s="144">
        <v>2.4</v>
      </c>
      <c r="J67" s="162">
        <f>0.44*10*1.19</f>
        <v>5.236</v>
      </c>
      <c r="K67" s="144">
        <v>0</v>
      </c>
      <c r="L67" s="144">
        <v>0.45</v>
      </c>
      <c r="M67" s="144"/>
      <c r="N67" s="133"/>
      <c r="O67" s="133"/>
      <c r="P67" s="347" t="s">
        <v>493</v>
      </c>
      <c r="Q67" s="347" t="s">
        <v>493</v>
      </c>
      <c r="R67" s="347" t="s">
        <v>493</v>
      </c>
      <c r="S67" s="347" t="s">
        <v>493</v>
      </c>
      <c r="T67" s="144"/>
      <c r="U67" s="144" t="s">
        <v>405</v>
      </c>
      <c r="V67" s="144">
        <v>7.14</v>
      </c>
      <c r="W67" s="144">
        <v>7.14</v>
      </c>
      <c r="X67" s="144">
        <f>0.3*1.19*10</f>
        <v>3.57</v>
      </c>
      <c r="Y67" s="144">
        <f>0.3*1.19*10</f>
        <v>3.57</v>
      </c>
      <c r="Z67" s="144">
        <v>4.17</v>
      </c>
      <c r="AA67" s="144">
        <v>10.12</v>
      </c>
      <c r="AB67" s="144">
        <v>6.9</v>
      </c>
      <c r="AC67" s="144">
        <v>0.57</v>
      </c>
      <c r="AD67" s="133"/>
      <c r="AE67" s="39" t="s">
        <v>497</v>
      </c>
      <c r="AF67" s="39" t="s">
        <v>493</v>
      </c>
      <c r="AG67" s="39" t="s">
        <v>493</v>
      </c>
      <c r="AH67" s="39" t="s">
        <v>493</v>
      </c>
      <c r="AI67" s="39" t="s">
        <v>493</v>
      </c>
      <c r="AJ67" s="39" t="s">
        <v>493</v>
      </c>
      <c r="AK67" s="39" t="s">
        <v>493</v>
      </c>
      <c r="AL67" s="39" t="s">
        <v>493</v>
      </c>
      <c r="AM67" s="39" t="s">
        <v>493</v>
      </c>
      <c r="AN67" s="297">
        <v>4.9</v>
      </c>
      <c r="AO67" s="297">
        <v>4.9</v>
      </c>
      <c r="AP67" s="293"/>
      <c r="AQ67" s="133" t="s">
        <v>440</v>
      </c>
      <c r="AR67" s="144">
        <f>10*0.32</f>
        <v>3.2</v>
      </c>
      <c r="AS67" s="133" t="s">
        <v>451</v>
      </c>
      <c r="AT67" s="39" t="s">
        <v>455</v>
      </c>
      <c r="AU67" s="39" t="s">
        <v>455</v>
      </c>
      <c r="AV67" s="39"/>
      <c r="AW67" s="273"/>
      <c r="AX67" s="273"/>
    </row>
    <row r="68" spans="1:50" ht="27" customHeight="1">
      <c r="A68" s="53" t="s">
        <v>104</v>
      </c>
      <c r="B68" s="418" t="s">
        <v>103</v>
      </c>
      <c r="C68" s="419"/>
      <c r="D68" s="14" t="s">
        <v>312</v>
      </c>
      <c r="E68" s="133" t="s">
        <v>434</v>
      </c>
      <c r="F68" s="143">
        <v>3.808</v>
      </c>
      <c r="G68" s="100">
        <v>1.785</v>
      </c>
      <c r="H68" s="144">
        <v>4.76</v>
      </c>
      <c r="I68" s="144">
        <v>2.4</v>
      </c>
      <c r="J68" s="162">
        <f>0.44*20*1.19</f>
        <v>10.472</v>
      </c>
      <c r="K68" s="144">
        <v>0</v>
      </c>
      <c r="L68" s="144">
        <v>0.27</v>
      </c>
      <c r="M68" s="144"/>
      <c r="N68" s="133"/>
      <c r="O68" s="133"/>
      <c r="P68" s="347" t="s">
        <v>493</v>
      </c>
      <c r="Q68" s="347" t="s">
        <v>493</v>
      </c>
      <c r="R68" s="347" t="s">
        <v>493</v>
      </c>
      <c r="S68" s="347" t="s">
        <v>493</v>
      </c>
      <c r="T68" s="144"/>
      <c r="U68" s="144" t="s">
        <v>405</v>
      </c>
      <c r="V68" s="144">
        <v>7.14</v>
      </c>
      <c r="W68" s="144">
        <v>7.14</v>
      </c>
      <c r="X68" s="144">
        <v>3.57</v>
      </c>
      <c r="Y68" s="144">
        <v>3.57</v>
      </c>
      <c r="Z68" s="144">
        <v>4.17</v>
      </c>
      <c r="AA68" s="144">
        <v>4.17</v>
      </c>
      <c r="AB68" s="144">
        <v>3.21</v>
      </c>
      <c r="AC68" s="144"/>
      <c r="AD68" s="133"/>
      <c r="AE68" s="39" t="s">
        <v>497</v>
      </c>
      <c r="AF68" s="39" t="s">
        <v>493</v>
      </c>
      <c r="AG68" s="39" t="s">
        <v>493</v>
      </c>
      <c r="AH68" s="39" t="s">
        <v>493</v>
      </c>
      <c r="AI68" s="39" t="s">
        <v>493</v>
      </c>
      <c r="AJ68" s="39" t="s">
        <v>493</v>
      </c>
      <c r="AK68" s="39" t="s">
        <v>493</v>
      </c>
      <c r="AL68" s="39" t="s">
        <v>493</v>
      </c>
      <c r="AM68" s="39" t="s">
        <v>493</v>
      </c>
      <c r="AN68" s="297">
        <v>4.9</v>
      </c>
      <c r="AO68" s="297">
        <v>4.9</v>
      </c>
      <c r="AP68" s="293"/>
      <c r="AQ68" s="133" t="s">
        <v>440</v>
      </c>
      <c r="AR68" s="144">
        <f>10*0.32</f>
        <v>3.2</v>
      </c>
      <c r="AS68" s="133" t="s">
        <v>451</v>
      </c>
      <c r="AT68" s="39" t="s">
        <v>455</v>
      </c>
      <c r="AU68" s="39" t="s">
        <v>455</v>
      </c>
      <c r="AV68" s="39"/>
      <c r="AW68" s="273"/>
      <c r="AX68" s="273"/>
    </row>
    <row r="69" spans="1:50" ht="27" customHeight="1">
      <c r="A69" s="53" t="s">
        <v>105</v>
      </c>
      <c r="B69" s="418" t="s">
        <v>106</v>
      </c>
      <c r="C69" s="419"/>
      <c r="D69" s="14" t="s">
        <v>311</v>
      </c>
      <c r="E69" s="133" t="s">
        <v>434</v>
      </c>
      <c r="F69" s="143"/>
      <c r="G69" s="100"/>
      <c r="H69" s="133" t="s">
        <v>405</v>
      </c>
      <c r="I69" s="133" t="s">
        <v>353</v>
      </c>
      <c r="J69" s="144"/>
      <c r="K69" s="144">
        <v>0</v>
      </c>
      <c r="L69" s="133" t="s">
        <v>397</v>
      </c>
      <c r="M69" s="144"/>
      <c r="N69" s="133"/>
      <c r="O69" s="133"/>
      <c r="P69" s="347" t="s">
        <v>493</v>
      </c>
      <c r="Q69" s="347" t="s">
        <v>493</v>
      </c>
      <c r="R69" s="347" t="s">
        <v>493</v>
      </c>
      <c r="S69" s="347" t="s">
        <v>493</v>
      </c>
      <c r="T69" s="144"/>
      <c r="U69" s="133" t="s">
        <v>405</v>
      </c>
      <c r="V69" s="133" t="s">
        <v>405</v>
      </c>
      <c r="W69" s="133" t="s">
        <v>405</v>
      </c>
      <c r="X69" s="144"/>
      <c r="Y69" s="144"/>
      <c r="Z69" s="144"/>
      <c r="AA69" s="144"/>
      <c r="AB69" s="144"/>
      <c r="AC69" s="133"/>
      <c r="AD69" s="133"/>
      <c r="AE69" s="39" t="s">
        <v>493</v>
      </c>
      <c r="AF69" s="39" t="s">
        <v>493</v>
      </c>
      <c r="AG69" s="39" t="s">
        <v>493</v>
      </c>
      <c r="AH69" s="39" t="s">
        <v>493</v>
      </c>
      <c r="AI69" s="39" t="s">
        <v>493</v>
      </c>
      <c r="AJ69" s="39" t="s">
        <v>493</v>
      </c>
      <c r="AK69" s="39" t="s">
        <v>493</v>
      </c>
      <c r="AL69" s="39" t="s">
        <v>493</v>
      </c>
      <c r="AM69" s="39" t="s">
        <v>493</v>
      </c>
      <c r="AN69" s="297" t="s">
        <v>405</v>
      </c>
      <c r="AO69" s="297" t="s">
        <v>405</v>
      </c>
      <c r="AP69" s="297" t="s">
        <v>405</v>
      </c>
      <c r="AQ69" s="133" t="s">
        <v>440</v>
      </c>
      <c r="AR69" s="144">
        <f>10*0.32</f>
        <v>3.2</v>
      </c>
      <c r="AS69" s="133" t="s">
        <v>451</v>
      </c>
      <c r="AT69" s="39" t="s">
        <v>455</v>
      </c>
      <c r="AU69" s="39" t="s">
        <v>455</v>
      </c>
      <c r="AV69" s="39"/>
      <c r="AW69" s="273"/>
      <c r="AX69" s="273"/>
    </row>
    <row r="70" spans="1:50" ht="27" customHeight="1" thickBot="1">
      <c r="A70" s="15" t="s">
        <v>107</v>
      </c>
      <c r="B70" s="420" t="s">
        <v>106</v>
      </c>
      <c r="C70" s="421"/>
      <c r="D70" s="71" t="s">
        <v>312</v>
      </c>
      <c r="E70" s="282" t="s">
        <v>434</v>
      </c>
      <c r="F70" s="154"/>
      <c r="G70" s="100"/>
      <c r="H70" s="156" t="s">
        <v>405</v>
      </c>
      <c r="I70" s="156" t="s">
        <v>353</v>
      </c>
      <c r="J70" s="153"/>
      <c r="K70" s="153">
        <v>0</v>
      </c>
      <c r="L70" s="156" t="s">
        <v>397</v>
      </c>
      <c r="M70" s="153"/>
      <c r="N70" s="156"/>
      <c r="O70" s="156"/>
      <c r="P70" s="350" t="s">
        <v>493</v>
      </c>
      <c r="Q70" s="350" t="s">
        <v>493</v>
      </c>
      <c r="R70" s="350" t="s">
        <v>493</v>
      </c>
      <c r="S70" s="350" t="s">
        <v>493</v>
      </c>
      <c r="T70" s="153"/>
      <c r="U70" s="156" t="s">
        <v>405</v>
      </c>
      <c r="V70" s="156" t="s">
        <v>405</v>
      </c>
      <c r="W70" s="156" t="s">
        <v>405</v>
      </c>
      <c r="X70" s="153"/>
      <c r="Y70" s="153"/>
      <c r="Z70" s="153"/>
      <c r="AA70" s="153"/>
      <c r="AB70" s="153"/>
      <c r="AC70" s="156"/>
      <c r="AD70" s="156"/>
      <c r="AE70" s="40" t="s">
        <v>493</v>
      </c>
      <c r="AF70" s="40" t="s">
        <v>493</v>
      </c>
      <c r="AG70" s="40" t="s">
        <v>493</v>
      </c>
      <c r="AH70" s="40" t="s">
        <v>493</v>
      </c>
      <c r="AI70" s="40" t="s">
        <v>493</v>
      </c>
      <c r="AJ70" s="40" t="s">
        <v>493</v>
      </c>
      <c r="AK70" s="40" t="s">
        <v>493</v>
      </c>
      <c r="AL70" s="40" t="s">
        <v>493</v>
      </c>
      <c r="AM70" s="40" t="s">
        <v>493</v>
      </c>
      <c r="AN70" s="305" t="s">
        <v>405</v>
      </c>
      <c r="AO70" s="305" t="s">
        <v>405</v>
      </c>
      <c r="AP70" s="305" t="s">
        <v>405</v>
      </c>
      <c r="AQ70" s="156" t="s">
        <v>440</v>
      </c>
      <c r="AR70" s="153">
        <f>10*0.32</f>
        <v>3.2</v>
      </c>
      <c r="AS70" s="156" t="s">
        <v>451</v>
      </c>
      <c r="AT70" s="39" t="s">
        <v>455</v>
      </c>
      <c r="AU70" s="39" t="s">
        <v>455</v>
      </c>
      <c r="AV70" s="40"/>
      <c r="AW70" s="273"/>
      <c r="AX70" s="273"/>
    </row>
    <row r="71" spans="1:50" ht="18" customHeight="1" thickBot="1">
      <c r="A71" s="12" t="s">
        <v>108</v>
      </c>
      <c r="B71" s="401" t="s">
        <v>109</v>
      </c>
      <c r="C71" s="417"/>
      <c r="D71" s="11" t="s">
        <v>12</v>
      </c>
      <c r="E71" s="123" t="s">
        <v>434</v>
      </c>
      <c r="F71" s="163">
        <v>0</v>
      </c>
      <c r="G71" s="7"/>
      <c r="H71" s="123" t="s">
        <v>405</v>
      </c>
      <c r="I71" s="129">
        <v>0</v>
      </c>
      <c r="J71" s="131">
        <v>0</v>
      </c>
      <c r="K71" s="129"/>
      <c r="L71" s="123" t="s">
        <v>397</v>
      </c>
      <c r="M71" s="129"/>
      <c r="N71" s="123"/>
      <c r="O71" s="123"/>
      <c r="P71" s="344" t="s">
        <v>493</v>
      </c>
      <c r="Q71" s="344" t="s">
        <v>493</v>
      </c>
      <c r="R71" s="344" t="s">
        <v>493</v>
      </c>
      <c r="S71" s="344" t="s">
        <v>493</v>
      </c>
      <c r="T71" s="129"/>
      <c r="U71" s="131">
        <v>0</v>
      </c>
      <c r="V71" s="131">
        <v>0</v>
      </c>
      <c r="W71" s="131">
        <v>0</v>
      </c>
      <c r="X71" s="129"/>
      <c r="Y71" s="129"/>
      <c r="Z71" s="129"/>
      <c r="AA71" s="129"/>
      <c r="AB71" s="129"/>
      <c r="AC71" s="123"/>
      <c r="AD71" s="131">
        <v>0</v>
      </c>
      <c r="AE71" s="131">
        <v>0</v>
      </c>
      <c r="AF71" s="131">
        <v>0</v>
      </c>
      <c r="AG71" s="131">
        <v>0</v>
      </c>
      <c r="AH71" s="131">
        <v>0</v>
      </c>
      <c r="AI71" s="131">
        <v>0</v>
      </c>
      <c r="AJ71" s="131">
        <v>0</v>
      </c>
      <c r="AK71" s="131">
        <v>0</v>
      </c>
      <c r="AL71" s="131">
        <v>0</v>
      </c>
      <c r="AM71" s="131">
        <v>0</v>
      </c>
      <c r="AN71" s="306" t="s">
        <v>405</v>
      </c>
      <c r="AO71" s="306"/>
      <c r="AP71" s="302"/>
      <c r="AQ71" s="123" t="s">
        <v>440</v>
      </c>
      <c r="AR71" s="131">
        <v>0</v>
      </c>
      <c r="AS71" s="123" t="s">
        <v>440</v>
      </c>
      <c r="AT71" s="10">
        <v>0</v>
      </c>
      <c r="AU71" s="10">
        <v>0</v>
      </c>
      <c r="AV71" s="10"/>
      <c r="AW71" s="273"/>
      <c r="AX71" s="273"/>
    </row>
    <row r="72" spans="1:50" ht="24" customHeight="1" thickBot="1">
      <c r="A72" s="55" t="s">
        <v>110</v>
      </c>
      <c r="B72" s="435" t="s">
        <v>318</v>
      </c>
      <c r="C72" s="436"/>
      <c r="D72" s="436"/>
      <c r="E72" s="134"/>
      <c r="F72" s="164"/>
      <c r="G72" s="198"/>
      <c r="H72" s="165"/>
      <c r="I72" s="165"/>
      <c r="J72" s="165"/>
      <c r="K72" s="140"/>
      <c r="L72" s="165"/>
      <c r="M72" s="165"/>
      <c r="N72" s="283" t="s">
        <v>405</v>
      </c>
      <c r="O72" s="165"/>
      <c r="P72" s="307"/>
      <c r="Q72" s="307"/>
      <c r="R72" s="307"/>
      <c r="S72" s="307"/>
      <c r="T72" s="165"/>
      <c r="U72" s="165"/>
      <c r="V72" s="165"/>
      <c r="W72" s="165"/>
      <c r="X72" s="165"/>
      <c r="Y72" s="165"/>
      <c r="Z72" s="165"/>
      <c r="AA72" s="165"/>
      <c r="AB72" s="165"/>
      <c r="AC72" s="165" t="s">
        <v>365</v>
      </c>
      <c r="AD72" s="165"/>
      <c r="AE72" s="165"/>
      <c r="AG72" s="165"/>
      <c r="AH72" s="165"/>
      <c r="AI72" s="165"/>
      <c r="AJ72" s="165"/>
      <c r="AK72" s="165"/>
      <c r="AL72" s="165"/>
      <c r="AM72" s="165"/>
      <c r="AN72" s="307"/>
      <c r="AO72" s="307"/>
      <c r="AP72" s="307"/>
      <c r="AQ72" s="165"/>
      <c r="AR72" s="165"/>
      <c r="AS72" s="165"/>
      <c r="AT72" s="134"/>
      <c r="AU72" s="165"/>
      <c r="AV72" s="247" t="s">
        <v>616</v>
      </c>
      <c r="AW72" s="273"/>
      <c r="AX72" s="273"/>
    </row>
    <row r="73" spans="1:50" ht="219" customHeight="1" thickBot="1">
      <c r="A73" s="53" t="s">
        <v>111</v>
      </c>
      <c r="B73" s="388" t="s">
        <v>319</v>
      </c>
      <c r="C73" s="389"/>
      <c r="D73" s="389"/>
      <c r="E73" s="133" t="s">
        <v>477</v>
      </c>
      <c r="F73" s="166"/>
      <c r="G73" s="104"/>
      <c r="H73" s="167"/>
      <c r="I73" s="167"/>
      <c r="J73" s="167"/>
      <c r="K73" s="144">
        <v>0</v>
      </c>
      <c r="L73" s="167" t="s">
        <v>398</v>
      </c>
      <c r="M73" s="167"/>
      <c r="N73" s="167"/>
      <c r="O73" s="167"/>
      <c r="P73" s="351" t="s">
        <v>602</v>
      </c>
      <c r="Q73" s="351" t="s">
        <v>648</v>
      </c>
      <c r="R73" s="351" t="s">
        <v>649</v>
      </c>
      <c r="S73" s="351" t="s">
        <v>602</v>
      </c>
      <c r="T73" s="167"/>
      <c r="U73" s="167" t="s">
        <v>416</v>
      </c>
      <c r="V73" s="167" t="s">
        <v>416</v>
      </c>
      <c r="W73" s="167" t="s">
        <v>416</v>
      </c>
      <c r="X73" s="167"/>
      <c r="Y73" s="167"/>
      <c r="Z73" s="167"/>
      <c r="AA73" s="167" t="s">
        <v>506</v>
      </c>
      <c r="AB73" s="167"/>
      <c r="AC73" s="167"/>
      <c r="AD73" s="167"/>
      <c r="AE73" s="185" t="s">
        <v>498</v>
      </c>
      <c r="AF73" s="192" t="s">
        <v>513</v>
      </c>
      <c r="AG73" s="192" t="s">
        <v>513</v>
      </c>
      <c r="AH73" s="192" t="s">
        <v>513</v>
      </c>
      <c r="AI73" s="192" t="s">
        <v>513</v>
      </c>
      <c r="AJ73" s="197" t="s">
        <v>536</v>
      </c>
      <c r="AK73" s="197" t="s">
        <v>535</v>
      </c>
      <c r="AL73" s="197" t="s">
        <v>533</v>
      </c>
      <c r="AM73" s="197" t="s">
        <v>535</v>
      </c>
      <c r="AN73" s="308"/>
      <c r="AO73" s="308"/>
      <c r="AP73" s="308"/>
      <c r="AQ73" s="167"/>
      <c r="AR73" s="167"/>
      <c r="AS73" s="167"/>
      <c r="AT73" s="133" t="s">
        <v>394</v>
      </c>
      <c r="AU73" s="167" t="s">
        <v>561</v>
      </c>
      <c r="AV73" s="104"/>
      <c r="AW73" s="273"/>
      <c r="AX73" s="273"/>
    </row>
    <row r="74" spans="1:50" ht="103.5" customHeight="1" thickBot="1">
      <c r="A74" s="15" t="s">
        <v>113</v>
      </c>
      <c r="B74" s="390" t="s">
        <v>320</v>
      </c>
      <c r="C74" s="391"/>
      <c r="D74" s="391"/>
      <c r="E74" s="133" t="s">
        <v>476</v>
      </c>
      <c r="F74" s="168"/>
      <c r="G74" s="20"/>
      <c r="H74" s="169" t="s">
        <v>551</v>
      </c>
      <c r="I74" s="169" t="s">
        <v>354</v>
      </c>
      <c r="J74" s="156"/>
      <c r="K74" s="144">
        <v>0</v>
      </c>
      <c r="L74" s="169" t="s">
        <v>398</v>
      </c>
      <c r="M74" s="169"/>
      <c r="N74" s="169"/>
      <c r="O74" s="169"/>
      <c r="P74" s="352" t="s">
        <v>647</v>
      </c>
      <c r="Q74" s="352" t="s">
        <v>647</v>
      </c>
      <c r="R74" s="352" t="s">
        <v>647</v>
      </c>
      <c r="S74" s="352" t="s">
        <v>647</v>
      </c>
      <c r="T74" s="169"/>
      <c r="U74" s="169" t="s">
        <v>417</v>
      </c>
      <c r="V74" s="169" t="s">
        <v>405</v>
      </c>
      <c r="W74" s="169" t="s">
        <v>405</v>
      </c>
      <c r="X74" s="169"/>
      <c r="Y74" s="169"/>
      <c r="Z74" s="169"/>
      <c r="AA74" s="169" t="s">
        <v>507</v>
      </c>
      <c r="AB74" s="169"/>
      <c r="AC74" s="129"/>
      <c r="AD74" s="129"/>
      <c r="AE74" s="184" t="s">
        <v>517</v>
      </c>
      <c r="AF74" s="191" t="s">
        <v>493</v>
      </c>
      <c r="AG74" s="184" t="s">
        <v>518</v>
      </c>
      <c r="AH74" s="186" t="s">
        <v>521</v>
      </c>
      <c r="AI74" s="184" t="s">
        <v>518</v>
      </c>
      <c r="AJ74" s="184" t="s">
        <v>518</v>
      </c>
      <c r="AK74" s="184" t="s">
        <v>531</v>
      </c>
      <c r="AL74" s="184" t="s">
        <v>518</v>
      </c>
      <c r="AM74" s="184"/>
      <c r="AN74" s="309" t="s">
        <v>427</v>
      </c>
      <c r="AO74" s="309" t="s">
        <v>431</v>
      </c>
      <c r="AP74" s="309" t="s">
        <v>429</v>
      </c>
      <c r="AQ74" s="169" t="s">
        <v>441</v>
      </c>
      <c r="AR74" s="169" t="s">
        <v>449</v>
      </c>
      <c r="AS74" s="169" t="s">
        <v>452</v>
      </c>
      <c r="AT74" s="156" t="s">
        <v>568</v>
      </c>
      <c r="AU74" s="169" t="s">
        <v>456</v>
      </c>
      <c r="AV74" s="284"/>
      <c r="AW74" s="273"/>
      <c r="AX74" s="273"/>
    </row>
    <row r="75" spans="1:50" ht="20.25" customHeight="1">
      <c r="A75" s="55" t="s">
        <v>115</v>
      </c>
      <c r="B75" s="435" t="s">
        <v>116</v>
      </c>
      <c r="C75" s="436"/>
      <c r="D75" s="436"/>
      <c r="E75" s="134"/>
      <c r="F75" s="164"/>
      <c r="G75" s="198"/>
      <c r="H75" s="165"/>
      <c r="I75" s="165"/>
      <c r="J75" s="165"/>
      <c r="K75" s="165"/>
      <c r="L75" s="165"/>
      <c r="M75" s="165"/>
      <c r="N75" s="165"/>
      <c r="O75" s="165"/>
      <c r="P75" s="307"/>
      <c r="Q75" s="307"/>
      <c r="R75" s="307"/>
      <c r="S75" s="307"/>
      <c r="T75" s="165"/>
      <c r="U75" s="165"/>
      <c r="V75" s="165"/>
      <c r="W75" s="165"/>
      <c r="X75" s="165"/>
      <c r="Y75" s="165"/>
      <c r="Z75" s="165"/>
      <c r="AA75" s="165"/>
      <c r="AB75" s="165"/>
      <c r="AC75" s="165" t="s">
        <v>355</v>
      </c>
      <c r="AD75" s="165"/>
      <c r="AE75" s="165"/>
      <c r="AF75" s="165"/>
      <c r="AG75" s="165"/>
      <c r="AH75" s="165"/>
      <c r="AI75" s="165"/>
      <c r="AJ75" s="165"/>
      <c r="AK75" s="165"/>
      <c r="AL75" s="165"/>
      <c r="AM75" s="165"/>
      <c r="AN75" s="307"/>
      <c r="AO75" s="307"/>
      <c r="AP75" s="307"/>
      <c r="AQ75" s="165"/>
      <c r="AR75" s="165"/>
      <c r="AS75" s="165"/>
      <c r="AT75" s="134"/>
      <c r="AU75" s="165"/>
      <c r="AV75" s="247"/>
      <c r="AW75" s="273"/>
      <c r="AX75" s="273"/>
    </row>
    <row r="76" spans="1:50" ht="42" customHeight="1">
      <c r="A76" s="53" t="s">
        <v>117</v>
      </c>
      <c r="B76" s="418" t="s">
        <v>118</v>
      </c>
      <c r="C76" s="398"/>
      <c r="D76" s="398"/>
      <c r="E76" s="133" t="s">
        <v>478</v>
      </c>
      <c r="F76" s="166" t="s">
        <v>355</v>
      </c>
      <c r="G76" s="104" t="s">
        <v>355</v>
      </c>
      <c r="H76" s="167" t="s">
        <v>410</v>
      </c>
      <c r="I76" s="167" t="s">
        <v>355</v>
      </c>
      <c r="J76" s="167" t="s">
        <v>390</v>
      </c>
      <c r="K76" s="167" t="s">
        <v>355</v>
      </c>
      <c r="L76" s="167" t="s">
        <v>399</v>
      </c>
      <c r="M76" s="167" t="s">
        <v>355</v>
      </c>
      <c r="N76" s="170" t="s">
        <v>469</v>
      </c>
      <c r="O76" s="170" t="s">
        <v>469</v>
      </c>
      <c r="P76" s="351" t="s">
        <v>600</v>
      </c>
      <c r="Q76" s="351" t="s">
        <v>600</v>
      </c>
      <c r="R76" s="351" t="s">
        <v>600</v>
      </c>
      <c r="S76" s="351" t="s">
        <v>600</v>
      </c>
      <c r="T76" s="167"/>
      <c r="U76" s="167" t="s">
        <v>418</v>
      </c>
      <c r="V76" s="167" t="s">
        <v>418</v>
      </c>
      <c r="W76" s="167" t="s">
        <v>418</v>
      </c>
      <c r="X76" s="167" t="s">
        <v>383</v>
      </c>
      <c r="Y76" s="167" t="s">
        <v>383</v>
      </c>
      <c r="Z76" s="167" t="s">
        <v>383</v>
      </c>
      <c r="AA76" s="167" t="s">
        <v>383</v>
      </c>
      <c r="AB76" s="167" t="s">
        <v>383</v>
      </c>
      <c r="AC76" s="167" t="s">
        <v>366</v>
      </c>
      <c r="AD76" s="167" t="s">
        <v>463</v>
      </c>
      <c r="AE76" s="186" t="s">
        <v>499</v>
      </c>
      <c r="AF76" s="186" t="s">
        <v>499</v>
      </c>
      <c r="AG76" s="186" t="s">
        <v>499</v>
      </c>
      <c r="AH76" s="186" t="s">
        <v>499</v>
      </c>
      <c r="AI76" s="186" t="s">
        <v>499</v>
      </c>
      <c r="AJ76" s="186" t="s">
        <v>499</v>
      </c>
      <c r="AK76" s="186" t="s">
        <v>499</v>
      </c>
      <c r="AL76" s="186" t="s">
        <v>499</v>
      </c>
      <c r="AM76" s="186" t="s">
        <v>499</v>
      </c>
      <c r="AN76" s="308" t="s">
        <v>418</v>
      </c>
      <c r="AO76" s="308" t="s">
        <v>418</v>
      </c>
      <c r="AP76" s="308" t="s">
        <v>418</v>
      </c>
      <c r="AQ76" s="167" t="s">
        <v>376</v>
      </c>
      <c r="AR76" s="167" t="s">
        <v>376</v>
      </c>
      <c r="AS76" s="167" t="s">
        <v>376</v>
      </c>
      <c r="AT76" s="133" t="s">
        <v>455</v>
      </c>
      <c r="AU76" s="167" t="s">
        <v>562</v>
      </c>
      <c r="AV76" s="167" t="s">
        <v>418</v>
      </c>
      <c r="AW76" s="273"/>
      <c r="AX76" s="273"/>
    </row>
    <row r="77" spans="1:50" ht="58.5" customHeight="1">
      <c r="A77" s="53" t="s">
        <v>119</v>
      </c>
      <c r="B77" s="418" t="s">
        <v>120</v>
      </c>
      <c r="C77" s="398"/>
      <c r="D77" s="398"/>
      <c r="E77" s="133" t="s">
        <v>478</v>
      </c>
      <c r="F77" s="166" t="s">
        <v>356</v>
      </c>
      <c r="G77" s="104" t="s">
        <v>553</v>
      </c>
      <c r="H77" s="167" t="s">
        <v>411</v>
      </c>
      <c r="I77" s="167" t="s">
        <v>356</v>
      </c>
      <c r="J77" s="167" t="s">
        <v>391</v>
      </c>
      <c r="K77" s="167" t="s">
        <v>574</v>
      </c>
      <c r="L77" s="167" t="s">
        <v>400</v>
      </c>
      <c r="M77" s="167" t="s">
        <v>356</v>
      </c>
      <c r="N77" s="170" t="s">
        <v>470</v>
      </c>
      <c r="O77" s="170" t="s">
        <v>470</v>
      </c>
      <c r="P77" s="351" t="s">
        <v>600</v>
      </c>
      <c r="Q77" s="351" t="s">
        <v>600</v>
      </c>
      <c r="R77" s="351" t="s">
        <v>600</v>
      </c>
      <c r="S77" s="351" t="s">
        <v>600</v>
      </c>
      <c r="T77" s="167"/>
      <c r="U77" s="167" t="s">
        <v>419</v>
      </c>
      <c r="V77" s="167" t="s">
        <v>419</v>
      </c>
      <c r="W77" s="167" t="s">
        <v>419</v>
      </c>
      <c r="X77" s="167" t="s">
        <v>458</v>
      </c>
      <c r="Y77" s="167" t="s">
        <v>458</v>
      </c>
      <c r="Z77" s="167" t="s">
        <v>458</v>
      </c>
      <c r="AA77" s="167" t="s">
        <v>458</v>
      </c>
      <c r="AB77" s="167" t="s">
        <v>458</v>
      </c>
      <c r="AC77" s="167"/>
      <c r="AD77" s="167" t="s">
        <v>464</v>
      </c>
      <c r="AE77" s="186" t="s">
        <v>500</v>
      </c>
      <c r="AF77" s="186" t="s">
        <v>500</v>
      </c>
      <c r="AG77" s="186" t="s">
        <v>500</v>
      </c>
      <c r="AH77" s="186" t="s">
        <v>500</v>
      </c>
      <c r="AI77" s="186" t="s">
        <v>500</v>
      </c>
      <c r="AJ77" s="186" t="s">
        <v>500</v>
      </c>
      <c r="AK77" s="186" t="s">
        <v>500</v>
      </c>
      <c r="AL77" s="186" t="s">
        <v>500</v>
      </c>
      <c r="AM77" s="186" t="s">
        <v>500</v>
      </c>
      <c r="AN77" s="308" t="s">
        <v>419</v>
      </c>
      <c r="AO77" s="308" t="s">
        <v>419</v>
      </c>
      <c r="AP77" s="308" t="s">
        <v>419</v>
      </c>
      <c r="AQ77" s="167" t="s">
        <v>442</v>
      </c>
      <c r="AR77" s="167" t="s">
        <v>442</v>
      </c>
      <c r="AS77" s="167" t="s">
        <v>442</v>
      </c>
      <c r="AT77" s="133" t="s">
        <v>455</v>
      </c>
      <c r="AU77" s="167" t="s">
        <v>563</v>
      </c>
      <c r="AV77" s="167" t="s">
        <v>419</v>
      </c>
      <c r="AW77" s="273"/>
      <c r="AX77" s="273"/>
    </row>
    <row r="78" spans="1:50" ht="36" customHeight="1">
      <c r="A78" s="53" t="s">
        <v>121</v>
      </c>
      <c r="B78" s="418" t="s">
        <v>122</v>
      </c>
      <c r="C78" s="398"/>
      <c r="D78" s="398"/>
      <c r="E78" s="133" t="s">
        <v>479</v>
      </c>
      <c r="F78" s="166" t="s">
        <v>356</v>
      </c>
      <c r="G78" s="104" t="s">
        <v>356</v>
      </c>
      <c r="H78" s="167" t="s">
        <v>405</v>
      </c>
      <c r="I78" s="167" t="s">
        <v>353</v>
      </c>
      <c r="J78" s="167" t="s">
        <v>392</v>
      </c>
      <c r="K78" s="167"/>
      <c r="L78" s="167" t="s">
        <v>397</v>
      </c>
      <c r="M78" s="167"/>
      <c r="N78" s="167" t="s">
        <v>405</v>
      </c>
      <c r="O78" s="167" t="s">
        <v>408</v>
      </c>
      <c r="P78" s="351" t="s">
        <v>600</v>
      </c>
      <c r="Q78" s="351" t="s">
        <v>600</v>
      </c>
      <c r="R78" s="351" t="s">
        <v>600</v>
      </c>
      <c r="S78" s="351" t="s">
        <v>600</v>
      </c>
      <c r="T78" s="167"/>
      <c r="U78" s="167" t="s">
        <v>419</v>
      </c>
      <c r="V78" s="167" t="s">
        <v>419</v>
      </c>
      <c r="W78" s="167" t="s">
        <v>419</v>
      </c>
      <c r="X78" s="167"/>
      <c r="Y78" s="167"/>
      <c r="Z78" s="167"/>
      <c r="AA78" s="167"/>
      <c r="AB78" s="167"/>
      <c r="AC78" s="167"/>
      <c r="AD78" s="167"/>
      <c r="AE78" s="409" t="s">
        <v>501</v>
      </c>
      <c r="AF78" s="409" t="s">
        <v>501</v>
      </c>
      <c r="AG78" s="409" t="s">
        <v>501</v>
      </c>
      <c r="AH78" s="409" t="s">
        <v>501</v>
      </c>
      <c r="AI78" s="409" t="s">
        <v>501</v>
      </c>
      <c r="AJ78" s="409" t="s">
        <v>501</v>
      </c>
      <c r="AK78" s="409" t="s">
        <v>501</v>
      </c>
      <c r="AL78" s="409" t="s">
        <v>501</v>
      </c>
      <c r="AM78" s="409" t="s">
        <v>501</v>
      </c>
      <c r="AN78" s="305" t="s">
        <v>405</v>
      </c>
      <c r="AO78" s="305" t="s">
        <v>405</v>
      </c>
      <c r="AP78" s="305" t="s">
        <v>405</v>
      </c>
      <c r="AQ78" s="167" t="s">
        <v>443</v>
      </c>
      <c r="AR78" s="167" t="s">
        <v>443</v>
      </c>
      <c r="AS78" s="167" t="s">
        <v>443</v>
      </c>
      <c r="AT78" s="133" t="s">
        <v>455</v>
      </c>
      <c r="AU78" s="167" t="s">
        <v>564</v>
      </c>
      <c r="AV78" s="167" t="s">
        <v>419</v>
      </c>
      <c r="AW78" s="273"/>
      <c r="AX78" s="273"/>
    </row>
    <row r="79" spans="1:50" ht="38.25" customHeight="1" thickBot="1">
      <c r="A79" s="15" t="s">
        <v>123</v>
      </c>
      <c r="B79" s="420" t="s">
        <v>124</v>
      </c>
      <c r="C79" s="400"/>
      <c r="D79" s="400"/>
      <c r="E79" s="156" t="s">
        <v>479</v>
      </c>
      <c r="F79" s="168" t="s">
        <v>363</v>
      </c>
      <c r="G79" s="284" t="s">
        <v>554</v>
      </c>
      <c r="H79" s="169" t="s">
        <v>405</v>
      </c>
      <c r="I79" s="169" t="s">
        <v>353</v>
      </c>
      <c r="J79" s="169" t="s">
        <v>393</v>
      </c>
      <c r="K79" s="169"/>
      <c r="L79" s="169" t="s">
        <v>401</v>
      </c>
      <c r="M79" s="169" t="s">
        <v>468</v>
      </c>
      <c r="N79" s="169" t="s">
        <v>405</v>
      </c>
      <c r="O79" s="169" t="s">
        <v>408</v>
      </c>
      <c r="P79" s="311" t="s">
        <v>600</v>
      </c>
      <c r="Q79" s="352" t="s">
        <v>600</v>
      </c>
      <c r="R79" s="352" t="s">
        <v>600</v>
      </c>
      <c r="S79" s="311" t="s">
        <v>600</v>
      </c>
      <c r="T79" s="169"/>
      <c r="U79" s="169" t="s">
        <v>420</v>
      </c>
      <c r="V79" s="169" t="s">
        <v>420</v>
      </c>
      <c r="W79" s="169" t="s">
        <v>420</v>
      </c>
      <c r="X79" s="169"/>
      <c r="Y79" s="169"/>
      <c r="Z79" s="169"/>
      <c r="AA79" s="169"/>
      <c r="AB79" s="169"/>
      <c r="AC79" s="169"/>
      <c r="AD79" s="169"/>
      <c r="AE79" s="411"/>
      <c r="AF79" s="411"/>
      <c r="AG79" s="411"/>
      <c r="AH79" s="411"/>
      <c r="AI79" s="411"/>
      <c r="AJ79" s="410"/>
      <c r="AK79" s="410"/>
      <c r="AL79" s="410"/>
      <c r="AM79" s="410"/>
      <c r="AN79" s="309" t="s">
        <v>420</v>
      </c>
      <c r="AO79" s="309" t="s">
        <v>420</v>
      </c>
      <c r="AP79" s="309" t="s">
        <v>420</v>
      </c>
      <c r="AQ79" s="169" t="s">
        <v>444</v>
      </c>
      <c r="AR79" s="169" t="s">
        <v>444</v>
      </c>
      <c r="AS79" s="169" t="s">
        <v>444</v>
      </c>
      <c r="AT79" s="156" t="s">
        <v>455</v>
      </c>
      <c r="AU79" s="156" t="s">
        <v>565</v>
      </c>
      <c r="AV79" s="167" t="s">
        <v>419</v>
      </c>
      <c r="AW79" s="273"/>
      <c r="AX79" s="273"/>
    </row>
    <row r="80" spans="1:50" ht="20.25" customHeight="1" thickBot="1">
      <c r="A80" s="41" t="s">
        <v>125</v>
      </c>
      <c r="B80" s="416" t="s">
        <v>126</v>
      </c>
      <c r="C80" s="392"/>
      <c r="D80" s="392"/>
      <c r="E80" s="123"/>
      <c r="F80" s="171"/>
      <c r="G80" s="218"/>
      <c r="H80" s="172"/>
      <c r="I80" s="172"/>
      <c r="J80" s="172"/>
      <c r="K80" s="172"/>
      <c r="L80" s="172"/>
      <c r="M80" s="172"/>
      <c r="N80" s="172" t="s">
        <v>405</v>
      </c>
      <c r="O80" s="172"/>
      <c r="P80" s="310"/>
      <c r="Q80" s="310"/>
      <c r="R80" s="310"/>
      <c r="S80" s="310"/>
      <c r="T80" s="172"/>
      <c r="U80" s="172"/>
      <c r="V80" s="172"/>
      <c r="W80" s="172"/>
      <c r="X80" s="172"/>
      <c r="Y80" s="172"/>
      <c r="Z80" s="172"/>
      <c r="AA80" s="172"/>
      <c r="AB80" s="172"/>
      <c r="AC80" s="172" t="s">
        <v>367</v>
      </c>
      <c r="AD80" s="172"/>
      <c r="AE80" s="172"/>
      <c r="AF80" s="172"/>
      <c r="AG80" s="172"/>
      <c r="AH80" s="172"/>
      <c r="AI80" s="172"/>
      <c r="AJ80" s="172"/>
      <c r="AK80" s="172"/>
      <c r="AL80" s="172"/>
      <c r="AM80" s="172"/>
      <c r="AN80" s="310"/>
      <c r="AO80" s="310"/>
      <c r="AP80" s="310"/>
      <c r="AQ80" s="172"/>
      <c r="AR80" s="172"/>
      <c r="AS80" s="172"/>
      <c r="AT80" s="147"/>
      <c r="AU80" s="172"/>
      <c r="AV80" s="172"/>
      <c r="AW80" s="273"/>
      <c r="AX80" s="273"/>
    </row>
    <row r="81" spans="1:50" ht="24.75" customHeight="1">
      <c r="A81" s="77" t="s">
        <v>127</v>
      </c>
      <c r="B81" s="393" t="s">
        <v>118</v>
      </c>
      <c r="C81" s="436"/>
      <c r="D81" s="402"/>
      <c r="E81" s="134"/>
      <c r="F81" s="166" t="s">
        <v>355</v>
      </c>
      <c r="G81" s="247" t="s">
        <v>555</v>
      </c>
      <c r="H81" s="167" t="s">
        <v>410</v>
      </c>
      <c r="I81" s="167" t="s">
        <v>355</v>
      </c>
      <c r="J81" s="167" t="s">
        <v>390</v>
      </c>
      <c r="K81" s="167" t="s">
        <v>355</v>
      </c>
      <c r="L81" s="167" t="s">
        <v>399</v>
      </c>
      <c r="M81" s="167"/>
      <c r="N81" s="167" t="s">
        <v>405</v>
      </c>
      <c r="O81" s="167"/>
      <c r="P81" s="353" t="s">
        <v>600</v>
      </c>
      <c r="Q81" s="353" t="s">
        <v>600</v>
      </c>
      <c r="R81" s="353" t="s">
        <v>600</v>
      </c>
      <c r="S81" s="353" t="s">
        <v>600</v>
      </c>
      <c r="T81" s="167"/>
      <c r="U81" s="167" t="s">
        <v>405</v>
      </c>
      <c r="V81" s="167" t="s">
        <v>418</v>
      </c>
      <c r="W81" s="167" t="s">
        <v>418</v>
      </c>
      <c r="X81" s="167" t="s">
        <v>384</v>
      </c>
      <c r="Y81" s="167" t="s">
        <v>384</v>
      </c>
      <c r="Z81" s="167" t="s">
        <v>384</v>
      </c>
      <c r="AA81" s="167" t="s">
        <v>384</v>
      </c>
      <c r="AB81" s="167" t="s">
        <v>384</v>
      </c>
      <c r="AC81" s="167" t="s">
        <v>368</v>
      </c>
      <c r="AD81" s="167" t="s">
        <v>463</v>
      </c>
      <c r="AE81" s="186" t="s">
        <v>499</v>
      </c>
      <c r="AF81" s="167" t="s">
        <v>493</v>
      </c>
      <c r="AG81" s="167" t="s">
        <v>493</v>
      </c>
      <c r="AH81" s="167" t="s">
        <v>493</v>
      </c>
      <c r="AI81" s="167" t="s">
        <v>493</v>
      </c>
      <c r="AJ81" s="167" t="s">
        <v>493</v>
      </c>
      <c r="AK81" s="167" t="s">
        <v>493</v>
      </c>
      <c r="AL81" s="167" t="s">
        <v>493</v>
      </c>
      <c r="AM81" s="167" t="s">
        <v>493</v>
      </c>
      <c r="AN81" s="308" t="s">
        <v>418</v>
      </c>
      <c r="AO81" s="308" t="s">
        <v>418</v>
      </c>
      <c r="AP81" s="305" t="s">
        <v>405</v>
      </c>
      <c r="AQ81" s="167" t="s">
        <v>440</v>
      </c>
      <c r="AR81" s="167" t="s">
        <v>376</v>
      </c>
      <c r="AS81" s="167" t="s">
        <v>440</v>
      </c>
      <c r="AT81" s="133" t="s">
        <v>455</v>
      </c>
      <c r="AU81" s="167" t="s">
        <v>455</v>
      </c>
      <c r="AV81" s="167"/>
      <c r="AW81" s="273"/>
      <c r="AX81" s="273"/>
    </row>
    <row r="82" spans="1:50" ht="53.25" customHeight="1">
      <c r="A82" s="53" t="s">
        <v>128</v>
      </c>
      <c r="B82" s="418" t="s">
        <v>120</v>
      </c>
      <c r="C82" s="398"/>
      <c r="D82" s="399"/>
      <c r="E82" s="133" t="s">
        <v>437</v>
      </c>
      <c r="F82" s="166" t="s">
        <v>356</v>
      </c>
      <c r="G82" s="104" t="s">
        <v>556</v>
      </c>
      <c r="H82" s="167" t="s">
        <v>411</v>
      </c>
      <c r="I82" s="167" t="s">
        <v>356</v>
      </c>
      <c r="J82" s="167" t="s">
        <v>391</v>
      </c>
      <c r="K82" s="167" t="s">
        <v>356</v>
      </c>
      <c r="L82" s="167" t="s">
        <v>400</v>
      </c>
      <c r="M82" s="167"/>
      <c r="N82" s="167" t="s">
        <v>405</v>
      </c>
      <c r="O82" s="167"/>
      <c r="P82" s="351" t="s">
        <v>600</v>
      </c>
      <c r="Q82" s="351" t="s">
        <v>600</v>
      </c>
      <c r="R82" s="351" t="s">
        <v>600</v>
      </c>
      <c r="S82" s="351" t="s">
        <v>600</v>
      </c>
      <c r="T82" s="167"/>
      <c r="U82" s="167" t="s">
        <v>405</v>
      </c>
      <c r="V82" s="167" t="s">
        <v>419</v>
      </c>
      <c r="W82" s="167" t="s">
        <v>419</v>
      </c>
      <c r="X82" s="167" t="s">
        <v>459</v>
      </c>
      <c r="Y82" s="167" t="s">
        <v>475</v>
      </c>
      <c r="Z82" s="167" t="s">
        <v>385</v>
      </c>
      <c r="AA82" s="167" t="s">
        <v>475</v>
      </c>
      <c r="AB82" s="167" t="s">
        <v>475</v>
      </c>
      <c r="AC82" s="167"/>
      <c r="AD82" s="167" t="s">
        <v>464</v>
      </c>
      <c r="AE82" s="186" t="s">
        <v>500</v>
      </c>
      <c r="AF82" s="167" t="s">
        <v>493</v>
      </c>
      <c r="AG82" s="167" t="s">
        <v>493</v>
      </c>
      <c r="AH82" s="167" t="s">
        <v>493</v>
      </c>
      <c r="AI82" s="167" t="s">
        <v>493</v>
      </c>
      <c r="AJ82" s="167" t="s">
        <v>493</v>
      </c>
      <c r="AK82" s="167" t="s">
        <v>493</v>
      </c>
      <c r="AL82" s="167" t="s">
        <v>493</v>
      </c>
      <c r="AM82" s="167" t="s">
        <v>493</v>
      </c>
      <c r="AN82" s="308" t="s">
        <v>419</v>
      </c>
      <c r="AO82" s="308" t="s">
        <v>419</v>
      </c>
      <c r="AP82" s="305" t="s">
        <v>405</v>
      </c>
      <c r="AQ82" s="167" t="s">
        <v>440</v>
      </c>
      <c r="AR82" s="167" t="s">
        <v>442</v>
      </c>
      <c r="AS82" s="167" t="s">
        <v>440</v>
      </c>
      <c r="AT82" s="133" t="s">
        <v>455</v>
      </c>
      <c r="AU82" s="167" t="s">
        <v>455</v>
      </c>
      <c r="AV82" s="167"/>
      <c r="AW82" s="273"/>
      <c r="AX82" s="273"/>
    </row>
    <row r="83" spans="1:50" ht="39.75" customHeight="1" thickBot="1">
      <c r="A83" s="15" t="s">
        <v>129</v>
      </c>
      <c r="B83" s="420" t="s">
        <v>130</v>
      </c>
      <c r="C83" s="400"/>
      <c r="D83" s="387"/>
      <c r="E83" s="156"/>
      <c r="F83" s="168"/>
      <c r="G83" s="20"/>
      <c r="H83" s="169" t="s">
        <v>405</v>
      </c>
      <c r="I83" s="169" t="s">
        <v>353</v>
      </c>
      <c r="J83" s="169"/>
      <c r="K83" s="169"/>
      <c r="L83" s="169" t="s">
        <v>397</v>
      </c>
      <c r="M83" s="169"/>
      <c r="N83" s="169" t="s">
        <v>405</v>
      </c>
      <c r="O83" s="169"/>
      <c r="P83" s="352" t="s">
        <v>600</v>
      </c>
      <c r="Q83" s="352" t="s">
        <v>600</v>
      </c>
      <c r="R83" s="352" t="s">
        <v>600</v>
      </c>
      <c r="S83" s="352" t="s">
        <v>600</v>
      </c>
      <c r="T83" s="169"/>
      <c r="U83" s="169" t="s">
        <v>405</v>
      </c>
      <c r="V83" s="169" t="s">
        <v>405</v>
      </c>
      <c r="W83" s="169" t="s">
        <v>405</v>
      </c>
      <c r="X83" s="169"/>
      <c r="Y83" s="169"/>
      <c r="Z83" s="169"/>
      <c r="AA83" s="169"/>
      <c r="AB83" s="169"/>
      <c r="AC83" s="169"/>
      <c r="AD83" s="169"/>
      <c r="AE83" s="169" t="s">
        <v>493</v>
      </c>
      <c r="AF83" s="169" t="s">
        <v>493</v>
      </c>
      <c r="AG83" s="169" t="s">
        <v>493</v>
      </c>
      <c r="AH83" s="169" t="s">
        <v>493</v>
      </c>
      <c r="AI83" s="169" t="s">
        <v>493</v>
      </c>
      <c r="AJ83" s="169" t="s">
        <v>493</v>
      </c>
      <c r="AK83" s="169" t="s">
        <v>493</v>
      </c>
      <c r="AL83" s="169" t="s">
        <v>493</v>
      </c>
      <c r="AM83" s="169" t="s">
        <v>493</v>
      </c>
      <c r="AN83" s="300" t="s">
        <v>405</v>
      </c>
      <c r="AO83" s="300" t="s">
        <v>405</v>
      </c>
      <c r="AP83" s="300" t="s">
        <v>405</v>
      </c>
      <c r="AQ83" s="169" t="s">
        <v>440</v>
      </c>
      <c r="AR83" s="169" t="s">
        <v>444</v>
      </c>
      <c r="AS83" s="169" t="s">
        <v>440</v>
      </c>
      <c r="AT83" s="156" t="s">
        <v>455</v>
      </c>
      <c r="AU83" s="169" t="s">
        <v>455</v>
      </c>
      <c r="AV83" s="153"/>
      <c r="AW83" s="273"/>
      <c r="AX83" s="273"/>
    </row>
    <row r="84" spans="1:10" ht="14.25">
      <c r="A84" s="3"/>
      <c r="B84" s="3"/>
      <c r="J84" s="266"/>
    </row>
    <row r="85" spans="1:2" ht="14.25">
      <c r="A85" s="16" t="s">
        <v>316</v>
      </c>
      <c r="B85" s="16"/>
    </row>
    <row r="86" spans="1:2" ht="14.25">
      <c r="A86" s="16" t="s">
        <v>317</v>
      </c>
      <c r="B86" s="16"/>
    </row>
    <row r="87" spans="1:39" ht="37.5" customHeight="1">
      <c r="A87" s="414" t="s">
        <v>327</v>
      </c>
      <c r="B87" s="415"/>
      <c r="C87" s="415"/>
      <c r="D87" s="415"/>
      <c r="E87" s="415"/>
      <c r="F87" s="415"/>
      <c r="G87" s="81"/>
      <c r="H87" s="81"/>
      <c r="I87" s="81"/>
      <c r="X87" s="81"/>
      <c r="Y87" s="81"/>
      <c r="Z87" s="81"/>
      <c r="AA87" s="81"/>
      <c r="AB87" s="81"/>
      <c r="AC87" s="81"/>
      <c r="AD87" s="81"/>
      <c r="AE87" s="81"/>
      <c r="AF87" s="81"/>
      <c r="AG87" s="81"/>
      <c r="AH87" s="81"/>
      <c r="AI87" s="81"/>
      <c r="AJ87" s="81"/>
      <c r="AK87" s="81"/>
      <c r="AL87" s="81"/>
      <c r="AM87" s="81"/>
    </row>
    <row r="88" spans="1:39" ht="14.25">
      <c r="A88" s="424"/>
      <c r="B88" s="425"/>
      <c r="C88" s="425"/>
      <c r="D88" s="425"/>
      <c r="E88" s="425"/>
      <c r="F88" s="425"/>
      <c r="G88" s="263"/>
      <c r="H88" s="263"/>
      <c r="I88" s="263"/>
      <c r="X88" s="263"/>
      <c r="Y88" s="263"/>
      <c r="Z88" s="263"/>
      <c r="AA88" s="263"/>
      <c r="AB88" s="263"/>
      <c r="AC88" s="263"/>
      <c r="AD88" s="263"/>
      <c r="AE88" s="263"/>
      <c r="AF88" s="263"/>
      <c r="AG88" s="263"/>
      <c r="AH88" s="263"/>
      <c r="AI88" s="263"/>
      <c r="AJ88" s="263"/>
      <c r="AK88" s="263"/>
      <c r="AL88" s="263"/>
      <c r="AM88" s="263"/>
    </row>
  </sheetData>
  <mergeCells count="128">
    <mergeCell ref="AM78:AM79"/>
    <mergeCell ref="Z64:Z65"/>
    <mergeCell ref="J64:J65"/>
    <mergeCell ref="L64:L65"/>
    <mergeCell ref="U64:U65"/>
    <mergeCell ref="V64:V65"/>
    <mergeCell ref="AH64:AH65"/>
    <mergeCell ref="AM64:AM65"/>
    <mergeCell ref="AI78:AI79"/>
    <mergeCell ref="AJ78:AJ79"/>
    <mergeCell ref="P6:S6"/>
    <mergeCell ref="AQ6:AS6"/>
    <mergeCell ref="AA64:AA65"/>
    <mergeCell ref="AC6:AM6"/>
    <mergeCell ref="X6:AB6"/>
    <mergeCell ref="AE64:AE65"/>
    <mergeCell ref="AF64:AF65"/>
    <mergeCell ref="AG64:AG65"/>
    <mergeCell ref="AK64:AK65"/>
    <mergeCell ref="AL64:AL65"/>
    <mergeCell ref="I64:I65"/>
    <mergeCell ref="AT6:AU6"/>
    <mergeCell ref="U6:W6"/>
    <mergeCell ref="AN64:AN65"/>
    <mergeCell ref="AO64:AO65"/>
    <mergeCell ref="AP64:AP65"/>
    <mergeCell ref="AN6:AP6"/>
    <mergeCell ref="AB64:AB65"/>
    <mergeCell ref="T64:T65"/>
    <mergeCell ref="AJ64:AJ65"/>
    <mergeCell ref="AX64:AX65"/>
    <mergeCell ref="AQ64:AQ65"/>
    <mergeCell ref="AR64:AR65"/>
    <mergeCell ref="AS64:AS65"/>
    <mergeCell ref="AW64:AW65"/>
    <mergeCell ref="AV64:AV65"/>
    <mergeCell ref="B57:C57"/>
    <mergeCell ref="B58:C58"/>
    <mergeCell ref="B60:C60"/>
    <mergeCell ref="B59:D59"/>
    <mergeCell ref="F64:F65"/>
    <mergeCell ref="H64:H65"/>
    <mergeCell ref="B29:C29"/>
    <mergeCell ref="B30:C30"/>
    <mergeCell ref="B43:C43"/>
    <mergeCell ref="B44:C44"/>
    <mergeCell ref="B37:C37"/>
    <mergeCell ref="B55:C55"/>
    <mergeCell ref="B56:C56"/>
    <mergeCell ref="B54:C54"/>
    <mergeCell ref="B63:D63"/>
    <mergeCell ref="B62:D62"/>
    <mergeCell ref="B61:C61"/>
    <mergeCell ref="B64:C64"/>
    <mergeCell ref="B83:D83"/>
    <mergeCell ref="B72:D72"/>
    <mergeCell ref="B73:D73"/>
    <mergeCell ref="B74:D74"/>
    <mergeCell ref="B75:D75"/>
    <mergeCell ref="B76:D76"/>
    <mergeCell ref="B77:D77"/>
    <mergeCell ref="B80:D80"/>
    <mergeCell ref="B81:D81"/>
    <mergeCell ref="B78:D78"/>
    <mergeCell ref="B82:D82"/>
    <mergeCell ref="B79:D79"/>
    <mergeCell ref="B70:C70"/>
    <mergeCell ref="B66:C66"/>
    <mergeCell ref="B67:C67"/>
    <mergeCell ref="B71:C71"/>
    <mergeCell ref="B68:C68"/>
    <mergeCell ref="B69:C69"/>
    <mergeCell ref="B51:C51"/>
    <mergeCell ref="B47:C47"/>
    <mergeCell ref="B52:C52"/>
    <mergeCell ref="B53:C53"/>
    <mergeCell ref="B49:C49"/>
    <mergeCell ref="B48:C48"/>
    <mergeCell ref="B13:D13"/>
    <mergeCell ref="B40:C40"/>
    <mergeCell ref="B45:C45"/>
    <mergeCell ref="B46:C46"/>
    <mergeCell ref="B20:C20"/>
    <mergeCell ref="B32:C32"/>
    <mergeCell ref="B33:D33"/>
    <mergeCell ref="B38:D38"/>
    <mergeCell ref="B34:C34"/>
    <mergeCell ref="B16:C16"/>
    <mergeCell ref="B17:C17"/>
    <mergeCell ref="B39:C39"/>
    <mergeCell ref="B23:D23"/>
    <mergeCell ref="B35:C35"/>
    <mergeCell ref="B36:C36"/>
    <mergeCell ref="B24:C24"/>
    <mergeCell ref="B25:C25"/>
    <mergeCell ref="B26:C26"/>
    <mergeCell ref="B27:C27"/>
    <mergeCell ref="B28:D28"/>
    <mergeCell ref="A88:F88"/>
    <mergeCell ref="A7:D7"/>
    <mergeCell ref="A8:D8"/>
    <mergeCell ref="B9:C9"/>
    <mergeCell ref="B31:C31"/>
    <mergeCell ref="B10:C10"/>
    <mergeCell ref="B18:D18"/>
    <mergeCell ref="B19:C19"/>
    <mergeCell ref="B11:C11"/>
    <mergeCell ref="B50:C50"/>
    <mergeCell ref="A6:D6"/>
    <mergeCell ref="A87:F87"/>
    <mergeCell ref="B12:C12"/>
    <mergeCell ref="B21:C21"/>
    <mergeCell ref="B22:C22"/>
    <mergeCell ref="A64:A65"/>
    <mergeCell ref="B41:C41"/>
    <mergeCell ref="B42:C42"/>
    <mergeCell ref="B14:C14"/>
    <mergeCell ref="B15:C15"/>
    <mergeCell ref="AK78:AK79"/>
    <mergeCell ref="AL78:AL79"/>
    <mergeCell ref="AE78:AE79"/>
    <mergeCell ref="AF78:AF79"/>
    <mergeCell ref="AG78:AG79"/>
    <mergeCell ref="AH78:AH79"/>
    <mergeCell ref="X64:X65"/>
    <mergeCell ref="Y64:Y65"/>
    <mergeCell ref="W64:W65"/>
    <mergeCell ref="AI64:AI65"/>
  </mergeCells>
  <hyperlinks>
    <hyperlink ref="U74" r:id="rId1" display="http://skyfon.skynet.cz/index.php?l=cz&amp;p=3&amp;r=1"/>
  </hyperlinks>
  <printOptions/>
  <pageMargins left="0.31496062992125984" right="0.15" top="0.29" bottom="0.31496062992125984" header="0.1968503937007874" footer="0.1968503937007874"/>
  <pageSetup fitToHeight="2" horizontalDpi="600" verticalDpi="600" orientation="portrait" paperSize="9" scale="50" r:id="rId2"/>
</worksheet>
</file>

<file path=xl/worksheets/sheet2.xml><?xml version="1.0" encoding="utf-8"?>
<worksheet xmlns="http://schemas.openxmlformats.org/spreadsheetml/2006/main" xmlns:r="http://schemas.openxmlformats.org/officeDocument/2006/relationships">
  <dimension ref="A2:BB212"/>
  <sheetViews>
    <sheetView showGridLines="0" workbookViewId="0" topLeftCell="A1">
      <selection activeCell="A2" sqref="A2"/>
    </sheetView>
  </sheetViews>
  <sheetFormatPr defaultColWidth="9.00390625" defaultRowHeight="14.25"/>
  <cols>
    <col min="1" max="1" width="8.25390625" style="0" customWidth="1"/>
    <col min="2" max="2" width="17.75390625" style="0" customWidth="1"/>
    <col min="3" max="3" width="11.25390625" style="0" customWidth="1"/>
    <col min="4" max="4" width="12.25390625" style="0" customWidth="1"/>
    <col min="5" max="11" width="18.625" style="0" customWidth="1"/>
    <col min="12" max="13" width="18.75390625" style="0" customWidth="1"/>
    <col min="14" max="24" width="17.625" style="0" customWidth="1"/>
  </cols>
  <sheetData>
    <row r="2" spans="1:3" ht="14.25">
      <c r="A2" s="373" t="s">
        <v>677</v>
      </c>
      <c r="B2" s="321"/>
      <c r="C2" s="321"/>
    </row>
    <row r="4" ht="15">
      <c r="A4" s="1" t="s">
        <v>131</v>
      </c>
    </row>
    <row r="5" spans="1:35" ht="14.25" customHeight="1">
      <c r="A5" s="5"/>
      <c r="B5" s="5"/>
      <c r="C5" s="5"/>
      <c r="D5" s="5"/>
      <c r="E5" s="318"/>
      <c r="F5" s="318"/>
      <c r="G5" s="318"/>
      <c r="H5" s="318"/>
      <c r="I5" s="318"/>
      <c r="J5" s="318"/>
      <c r="K5" s="318"/>
      <c r="L5" s="318"/>
      <c r="M5" s="318"/>
      <c r="N5" s="318"/>
      <c r="O5" s="5"/>
      <c r="P5" s="5"/>
      <c r="Q5" s="5"/>
      <c r="R5" s="5"/>
      <c r="S5" s="5"/>
      <c r="T5" s="5"/>
      <c r="U5" s="5"/>
      <c r="V5" s="5"/>
      <c r="W5" s="5"/>
      <c r="X5" s="5"/>
      <c r="Y5" s="5"/>
      <c r="Z5" s="5"/>
      <c r="AA5" s="5"/>
      <c r="AB5" s="5"/>
      <c r="AC5" s="5"/>
      <c r="AD5" s="5"/>
      <c r="AE5" s="5"/>
      <c r="AF5" s="5"/>
      <c r="AG5" s="5"/>
      <c r="AH5" s="5"/>
      <c r="AI5" s="5"/>
    </row>
    <row r="6" spans="1:24" ht="42.75" customHeight="1" thickBot="1">
      <c r="A6" s="462" t="s">
        <v>2</v>
      </c>
      <c r="B6" s="448"/>
      <c r="C6" s="448"/>
      <c r="D6" s="463"/>
      <c r="E6" s="466" t="s">
        <v>596</v>
      </c>
      <c r="F6" s="467"/>
      <c r="G6" s="467"/>
      <c r="H6" s="467"/>
      <c r="I6" s="467"/>
      <c r="J6" s="467"/>
      <c r="K6" s="468"/>
      <c r="L6" s="464" t="s">
        <v>480</v>
      </c>
      <c r="M6" s="465"/>
      <c r="N6" s="473" t="s">
        <v>348</v>
      </c>
      <c r="O6" s="474"/>
      <c r="P6" s="474"/>
      <c r="Q6" s="474"/>
      <c r="R6" s="474"/>
      <c r="S6" s="474"/>
      <c r="T6" s="474"/>
      <c r="U6" s="474"/>
      <c r="V6" s="475"/>
      <c r="W6" s="471" t="s">
        <v>330</v>
      </c>
      <c r="X6" s="472"/>
    </row>
    <row r="7" spans="1:24" ht="30.75" customHeight="1">
      <c r="A7" s="457" t="s">
        <v>3</v>
      </c>
      <c r="B7" s="458"/>
      <c r="C7" s="458"/>
      <c r="D7" s="459"/>
      <c r="E7" s="221" t="s">
        <v>597</v>
      </c>
      <c r="F7" s="221" t="s">
        <v>653</v>
      </c>
      <c r="G7" s="221" t="s">
        <v>658</v>
      </c>
      <c r="H7" s="221" t="s">
        <v>660</v>
      </c>
      <c r="I7" s="221" t="s">
        <v>663</v>
      </c>
      <c r="J7" s="221" t="s">
        <v>664</v>
      </c>
      <c r="K7" s="221" t="s">
        <v>665</v>
      </c>
      <c r="L7" s="178" t="s">
        <v>481</v>
      </c>
      <c r="M7" s="178" t="s">
        <v>485</v>
      </c>
      <c r="N7" s="39" t="s">
        <v>579</v>
      </c>
      <c r="O7" s="39" t="s">
        <v>581</v>
      </c>
      <c r="P7" s="39" t="s">
        <v>583</v>
      </c>
      <c r="Q7" s="39" t="s">
        <v>584</v>
      </c>
      <c r="R7" s="39" t="s">
        <v>585</v>
      </c>
      <c r="S7" s="39" t="s">
        <v>586</v>
      </c>
      <c r="T7" s="39" t="s">
        <v>587</v>
      </c>
      <c r="U7" s="39" t="s">
        <v>588</v>
      </c>
      <c r="V7" s="39" t="s">
        <v>589</v>
      </c>
      <c r="W7" s="39" t="s">
        <v>537</v>
      </c>
      <c r="X7" s="39" t="s">
        <v>547</v>
      </c>
    </row>
    <row r="8" spans="1:24" ht="16.5" customHeight="1">
      <c r="A8" s="460" t="s">
        <v>132</v>
      </c>
      <c r="B8" s="450"/>
      <c r="C8" s="450"/>
      <c r="D8" s="461"/>
      <c r="E8" s="221" t="s">
        <v>598</v>
      </c>
      <c r="F8" s="221" t="s">
        <v>598</v>
      </c>
      <c r="G8" s="221" t="s">
        <v>598</v>
      </c>
      <c r="H8" s="221" t="s">
        <v>598</v>
      </c>
      <c r="I8" s="221" t="s">
        <v>598</v>
      </c>
      <c r="J8" s="221" t="s">
        <v>598</v>
      </c>
      <c r="K8" s="221" t="s">
        <v>598</v>
      </c>
      <c r="L8" s="39" t="s">
        <v>482</v>
      </c>
      <c r="M8" s="39" t="s">
        <v>482</v>
      </c>
      <c r="N8" s="39" t="s">
        <v>333</v>
      </c>
      <c r="O8" s="39" t="s">
        <v>333</v>
      </c>
      <c r="P8" s="39" t="s">
        <v>333</v>
      </c>
      <c r="Q8" s="39" t="s">
        <v>333</v>
      </c>
      <c r="R8" s="39" t="s">
        <v>333</v>
      </c>
      <c r="S8" s="39" t="s">
        <v>333</v>
      </c>
      <c r="T8" s="39" t="s">
        <v>333</v>
      </c>
      <c r="U8" s="39" t="s">
        <v>333</v>
      </c>
      <c r="V8" s="39" t="s">
        <v>333</v>
      </c>
      <c r="W8" s="39" t="s">
        <v>333</v>
      </c>
      <c r="X8" s="39" t="s">
        <v>333</v>
      </c>
    </row>
    <row r="9" spans="1:24" ht="14.25" customHeight="1" thickBot="1">
      <c r="A9" s="462" t="s">
        <v>4</v>
      </c>
      <c r="B9" s="448"/>
      <c r="C9" s="448"/>
      <c r="D9" s="463"/>
      <c r="E9" s="311" t="s">
        <v>334</v>
      </c>
      <c r="F9" s="311" t="s">
        <v>362</v>
      </c>
      <c r="G9" s="311" t="s">
        <v>362</v>
      </c>
      <c r="H9" s="311" t="s">
        <v>334</v>
      </c>
      <c r="I9" s="311" t="s">
        <v>334</v>
      </c>
      <c r="J9" s="311" t="s">
        <v>334</v>
      </c>
      <c r="K9" s="311" t="s">
        <v>601</v>
      </c>
      <c r="L9" s="40" t="s">
        <v>334</v>
      </c>
      <c r="M9" s="40" t="s">
        <v>334</v>
      </c>
      <c r="N9" s="40" t="s">
        <v>405</v>
      </c>
      <c r="O9" s="40" t="s">
        <v>405</v>
      </c>
      <c r="P9" s="40" t="s">
        <v>405</v>
      </c>
      <c r="Q9" s="40" t="s">
        <v>405</v>
      </c>
      <c r="R9" s="40" t="s">
        <v>405</v>
      </c>
      <c r="S9" s="40" t="s">
        <v>405</v>
      </c>
      <c r="T9" s="40" t="s">
        <v>405</v>
      </c>
      <c r="U9" s="40" t="s">
        <v>405</v>
      </c>
      <c r="V9" s="40" t="s">
        <v>405</v>
      </c>
      <c r="W9" s="40" t="s">
        <v>334</v>
      </c>
      <c r="X9" s="40" t="s">
        <v>334</v>
      </c>
    </row>
    <row r="10" spans="1:24" ht="27.75" customHeight="1" thickBot="1">
      <c r="A10" s="24" t="s">
        <v>5</v>
      </c>
      <c r="B10" s="455" t="s">
        <v>6</v>
      </c>
      <c r="C10" s="455"/>
      <c r="D10" s="32" t="s">
        <v>7</v>
      </c>
      <c r="E10" s="224" t="s">
        <v>8</v>
      </c>
      <c r="F10" s="224" t="s">
        <v>8</v>
      </c>
      <c r="G10" s="224" t="s">
        <v>8</v>
      </c>
      <c r="H10" s="224" t="s">
        <v>8</v>
      </c>
      <c r="I10" s="224" t="s">
        <v>8</v>
      </c>
      <c r="J10" s="224" t="s">
        <v>8</v>
      </c>
      <c r="K10" s="224" t="s">
        <v>8</v>
      </c>
      <c r="L10" s="17" t="s">
        <v>8</v>
      </c>
      <c r="M10" s="17" t="s">
        <v>8</v>
      </c>
      <c r="N10" s="17" t="s">
        <v>8</v>
      </c>
      <c r="O10" s="17" t="s">
        <v>8</v>
      </c>
      <c r="P10" s="17" t="s">
        <v>8</v>
      </c>
      <c r="Q10" s="17" t="s">
        <v>8</v>
      </c>
      <c r="R10" s="17" t="s">
        <v>8</v>
      </c>
      <c r="S10" s="17" t="s">
        <v>8</v>
      </c>
      <c r="T10" s="17" t="s">
        <v>8</v>
      </c>
      <c r="U10" s="17" t="s">
        <v>8</v>
      </c>
      <c r="V10" s="17" t="s">
        <v>8</v>
      </c>
      <c r="W10" s="17" t="s">
        <v>8</v>
      </c>
      <c r="X10" s="17" t="s">
        <v>8</v>
      </c>
    </row>
    <row r="11" spans="1:24" ht="15" customHeight="1" thickBot="1" thickTop="1">
      <c r="A11" s="25" t="s">
        <v>133</v>
      </c>
      <c r="B11" s="456" t="s">
        <v>134</v>
      </c>
      <c r="C11" s="456"/>
      <c r="D11" s="33" t="s">
        <v>9</v>
      </c>
      <c r="E11" s="354">
        <v>0</v>
      </c>
      <c r="F11" s="354">
        <v>0</v>
      </c>
      <c r="G11" s="354">
        <v>0</v>
      </c>
      <c r="H11" s="354">
        <v>500</v>
      </c>
      <c r="I11" s="354">
        <v>0</v>
      </c>
      <c r="J11" s="354">
        <v>0</v>
      </c>
      <c r="K11" s="354">
        <v>0</v>
      </c>
      <c r="L11" s="91">
        <v>95</v>
      </c>
      <c r="M11" s="91">
        <v>95</v>
      </c>
      <c r="N11" s="252">
        <v>1.19</v>
      </c>
      <c r="O11" s="252">
        <v>1.19</v>
      </c>
      <c r="P11" s="252">
        <v>1.19</v>
      </c>
      <c r="Q11" s="252">
        <v>1.19</v>
      </c>
      <c r="R11" s="252">
        <v>1.19</v>
      </c>
      <c r="S11" s="252">
        <v>1.19</v>
      </c>
      <c r="T11" s="252">
        <v>0</v>
      </c>
      <c r="U11" s="252">
        <v>0</v>
      </c>
      <c r="V11" s="252" t="s">
        <v>580</v>
      </c>
      <c r="W11" s="83">
        <v>0</v>
      </c>
      <c r="X11" s="83">
        <v>0</v>
      </c>
    </row>
    <row r="12" spans="1:24" ht="15" customHeight="1" thickBot="1">
      <c r="A12" s="26" t="s">
        <v>135</v>
      </c>
      <c r="B12" s="449" t="s">
        <v>136</v>
      </c>
      <c r="C12" s="449"/>
      <c r="D12" s="34" t="s">
        <v>10</v>
      </c>
      <c r="E12" s="355">
        <f>594</f>
        <v>594</v>
      </c>
      <c r="F12" s="355">
        <v>595</v>
      </c>
      <c r="G12" s="355">
        <v>476</v>
      </c>
      <c r="H12" s="355">
        <v>0</v>
      </c>
      <c r="I12" s="355">
        <v>100</v>
      </c>
      <c r="J12" s="355">
        <v>300</v>
      </c>
      <c r="K12" s="355">
        <v>600</v>
      </c>
      <c r="L12" s="85">
        <v>214.2</v>
      </c>
      <c r="M12" s="85">
        <v>1892.1</v>
      </c>
      <c r="N12" s="253">
        <v>178.5</v>
      </c>
      <c r="O12" s="253">
        <v>297.5</v>
      </c>
      <c r="P12" s="253">
        <v>535.5</v>
      </c>
      <c r="Q12" s="253">
        <v>833</v>
      </c>
      <c r="R12" s="253">
        <v>1428</v>
      </c>
      <c r="S12" s="253">
        <v>2380</v>
      </c>
      <c r="T12" s="253">
        <v>0</v>
      </c>
      <c r="U12" s="253">
        <v>0</v>
      </c>
      <c r="V12" s="253">
        <v>19</v>
      </c>
      <c r="W12" s="254">
        <v>350</v>
      </c>
      <c r="X12" s="85">
        <v>210</v>
      </c>
    </row>
    <row r="13" spans="1:24" ht="15" customHeight="1" thickBot="1">
      <c r="A13" s="27" t="s">
        <v>137</v>
      </c>
      <c r="B13" s="452" t="s">
        <v>138</v>
      </c>
      <c r="C13" s="452"/>
      <c r="D13" s="35" t="s">
        <v>12</v>
      </c>
      <c r="E13" s="316" t="s">
        <v>599</v>
      </c>
      <c r="F13" s="316" t="s">
        <v>599</v>
      </c>
      <c r="G13" s="316" t="s">
        <v>599</v>
      </c>
      <c r="H13" s="316" t="s">
        <v>599</v>
      </c>
      <c r="I13" s="316" t="s">
        <v>599</v>
      </c>
      <c r="J13" s="316" t="s">
        <v>599</v>
      </c>
      <c r="K13" s="316" t="s">
        <v>599</v>
      </c>
      <c r="L13" s="7">
        <v>30</v>
      </c>
      <c r="M13" s="7">
        <v>400</v>
      </c>
      <c r="N13" s="255">
        <v>0</v>
      </c>
      <c r="O13" s="255">
        <v>0</v>
      </c>
      <c r="P13" s="255">
        <v>0</v>
      </c>
      <c r="Q13" s="255">
        <v>0</v>
      </c>
      <c r="R13" s="255">
        <v>0</v>
      </c>
      <c r="S13" s="255">
        <v>0</v>
      </c>
      <c r="T13" s="255">
        <v>0</v>
      </c>
      <c r="U13" s="255">
        <v>0</v>
      </c>
      <c r="V13" s="255">
        <v>0</v>
      </c>
      <c r="W13" s="469" t="s">
        <v>538</v>
      </c>
      <c r="X13" s="469" t="s">
        <v>548</v>
      </c>
    </row>
    <row r="14" spans="1:24" ht="15" thickBot="1">
      <c r="A14" s="27" t="s">
        <v>139</v>
      </c>
      <c r="B14" s="452" t="s">
        <v>140</v>
      </c>
      <c r="C14" s="452"/>
      <c r="D14" s="35" t="s">
        <v>141</v>
      </c>
      <c r="E14" s="316" t="s">
        <v>599</v>
      </c>
      <c r="F14" s="316" t="s">
        <v>599</v>
      </c>
      <c r="G14" s="316" t="s">
        <v>599</v>
      </c>
      <c r="H14" s="316" t="s">
        <v>599</v>
      </c>
      <c r="I14" s="316" t="s">
        <v>599</v>
      </c>
      <c r="J14" s="316" t="s">
        <v>599</v>
      </c>
      <c r="K14" s="316" t="s">
        <v>599</v>
      </c>
      <c r="L14" s="7" t="s">
        <v>405</v>
      </c>
      <c r="M14" s="7" t="s">
        <v>405</v>
      </c>
      <c r="N14" s="255">
        <v>0</v>
      </c>
      <c r="O14" s="255">
        <v>0</v>
      </c>
      <c r="P14" s="255">
        <v>0</v>
      </c>
      <c r="Q14" s="255">
        <v>0</v>
      </c>
      <c r="R14" s="255">
        <v>0</v>
      </c>
      <c r="S14" s="255">
        <v>0</v>
      </c>
      <c r="T14" s="255">
        <v>0</v>
      </c>
      <c r="U14" s="255">
        <v>0</v>
      </c>
      <c r="V14" s="255">
        <v>0</v>
      </c>
      <c r="W14" s="470"/>
      <c r="X14" s="470"/>
    </row>
    <row r="15" spans="1:24" ht="15" thickBot="1">
      <c r="A15" s="27" t="s">
        <v>22</v>
      </c>
      <c r="B15" s="452" t="s">
        <v>142</v>
      </c>
      <c r="C15" s="452"/>
      <c r="D15" s="35" t="s">
        <v>143</v>
      </c>
      <c r="E15" s="316" t="s">
        <v>599</v>
      </c>
      <c r="F15" s="316" t="s">
        <v>599</v>
      </c>
      <c r="G15" s="316" t="s">
        <v>599</v>
      </c>
      <c r="H15" s="316" t="s">
        <v>599</v>
      </c>
      <c r="I15" s="316" t="s">
        <v>599</v>
      </c>
      <c r="J15" s="316" t="s">
        <v>599</v>
      </c>
      <c r="K15" s="316" t="s">
        <v>599</v>
      </c>
      <c r="L15" s="7" t="s">
        <v>405</v>
      </c>
      <c r="M15" s="7" t="s">
        <v>405</v>
      </c>
      <c r="N15" s="255">
        <v>0</v>
      </c>
      <c r="O15" s="255">
        <v>0</v>
      </c>
      <c r="P15" s="255">
        <v>0</v>
      </c>
      <c r="Q15" s="255">
        <v>0</v>
      </c>
      <c r="R15" s="255">
        <v>0</v>
      </c>
      <c r="S15" s="255">
        <v>0</v>
      </c>
      <c r="T15" s="255">
        <v>0</v>
      </c>
      <c r="U15" s="255">
        <v>0</v>
      </c>
      <c r="V15" s="255">
        <v>0</v>
      </c>
      <c r="W15" s="7">
        <v>0</v>
      </c>
      <c r="X15" s="7">
        <v>0</v>
      </c>
    </row>
    <row r="16" spans="1:24" ht="14.25">
      <c r="A16" s="26" t="s">
        <v>28</v>
      </c>
      <c r="B16" s="449" t="s">
        <v>144</v>
      </c>
      <c r="C16" s="449"/>
      <c r="D16" s="449"/>
      <c r="E16" s="356"/>
      <c r="F16" s="357"/>
      <c r="G16" s="357"/>
      <c r="H16" s="357"/>
      <c r="I16" s="357"/>
      <c r="J16" s="357"/>
      <c r="K16" s="357"/>
      <c r="L16" s="84"/>
      <c r="M16" s="84"/>
      <c r="N16" s="85"/>
      <c r="O16" s="85"/>
      <c r="P16" s="85"/>
      <c r="Q16" s="85"/>
      <c r="R16" s="85"/>
      <c r="S16" s="85"/>
      <c r="T16" s="85"/>
      <c r="U16" s="85"/>
      <c r="V16" s="85"/>
      <c r="W16" s="84"/>
      <c r="X16" s="84"/>
    </row>
    <row r="17" spans="1:24" ht="14.25">
      <c r="A17" s="28" t="s">
        <v>30</v>
      </c>
      <c r="B17" s="450" t="s">
        <v>14</v>
      </c>
      <c r="C17" s="450"/>
      <c r="D17" s="36" t="s">
        <v>15</v>
      </c>
      <c r="E17" s="333">
        <v>0</v>
      </c>
      <c r="F17" s="358">
        <v>0</v>
      </c>
      <c r="G17" s="358">
        <v>0</v>
      </c>
      <c r="H17" s="358">
        <v>0</v>
      </c>
      <c r="I17" s="358">
        <v>0</v>
      </c>
      <c r="J17" s="358">
        <v>0</v>
      </c>
      <c r="K17" s="358">
        <v>0</v>
      </c>
      <c r="L17" s="68">
        <v>11.07</v>
      </c>
      <c r="M17" s="68">
        <v>7.85</v>
      </c>
      <c r="N17" s="256">
        <v>19.64</v>
      </c>
      <c r="O17" s="256">
        <v>17.85</v>
      </c>
      <c r="P17" s="256">
        <v>16.07</v>
      </c>
      <c r="Q17" s="256">
        <v>12.51</v>
      </c>
      <c r="R17" s="256">
        <v>10.71</v>
      </c>
      <c r="S17" s="256">
        <v>8.94</v>
      </c>
      <c r="T17" s="256">
        <v>20.7</v>
      </c>
      <c r="U17" s="256">
        <v>17.7</v>
      </c>
      <c r="V17" s="256">
        <v>10.5</v>
      </c>
      <c r="W17" s="92">
        <v>15</v>
      </c>
      <c r="X17" s="92">
        <v>9</v>
      </c>
    </row>
    <row r="18" spans="1:24" ht="14.25" customHeight="1">
      <c r="A18" s="28" t="s">
        <v>31</v>
      </c>
      <c r="B18" s="450" t="s">
        <v>17</v>
      </c>
      <c r="C18" s="450"/>
      <c r="D18" s="36" t="s">
        <v>15</v>
      </c>
      <c r="E18" s="333">
        <v>0</v>
      </c>
      <c r="F18" s="358">
        <v>0</v>
      </c>
      <c r="G18" s="358">
        <v>0</v>
      </c>
      <c r="H18" s="358">
        <v>0</v>
      </c>
      <c r="I18" s="358">
        <v>0</v>
      </c>
      <c r="J18" s="358">
        <v>0</v>
      </c>
      <c r="K18" s="358">
        <v>0</v>
      </c>
      <c r="L18" s="68">
        <v>11.07</v>
      </c>
      <c r="M18" s="68">
        <v>7.85</v>
      </c>
      <c r="N18" s="256">
        <v>19.64</v>
      </c>
      <c r="O18" s="256">
        <v>17.85</v>
      </c>
      <c r="P18" s="256">
        <v>16.07</v>
      </c>
      <c r="Q18" s="256">
        <v>12.51</v>
      </c>
      <c r="R18" s="256">
        <v>10.71</v>
      </c>
      <c r="S18" s="256">
        <v>8.94</v>
      </c>
      <c r="T18" s="256">
        <v>20.7</v>
      </c>
      <c r="U18" s="256">
        <v>17.7</v>
      </c>
      <c r="V18" s="256">
        <v>10.5</v>
      </c>
      <c r="W18" s="92">
        <v>15</v>
      </c>
      <c r="X18" s="92">
        <v>9</v>
      </c>
    </row>
    <row r="19" spans="1:24" ht="14.25" customHeight="1" thickBot="1">
      <c r="A19" s="29" t="s">
        <v>32</v>
      </c>
      <c r="B19" s="448" t="s">
        <v>21</v>
      </c>
      <c r="C19" s="448"/>
      <c r="D19" s="37" t="s">
        <v>15</v>
      </c>
      <c r="E19" s="359">
        <v>0</v>
      </c>
      <c r="F19" s="361">
        <v>0</v>
      </c>
      <c r="G19" s="361">
        <v>0</v>
      </c>
      <c r="H19" s="361">
        <v>0</v>
      </c>
      <c r="I19" s="361">
        <v>0</v>
      </c>
      <c r="J19" s="361">
        <v>0</v>
      </c>
      <c r="K19" s="361">
        <v>0</v>
      </c>
      <c r="L19" s="21">
        <v>11.07</v>
      </c>
      <c r="M19" s="21">
        <v>7.85</v>
      </c>
      <c r="N19" s="21">
        <v>19.64</v>
      </c>
      <c r="O19" s="257">
        <v>17.85</v>
      </c>
      <c r="P19" s="257">
        <v>16.07</v>
      </c>
      <c r="Q19" s="257">
        <v>12.51</v>
      </c>
      <c r="R19" s="257">
        <v>10.71</v>
      </c>
      <c r="S19" s="257">
        <v>8.94</v>
      </c>
      <c r="T19" s="257">
        <v>20.7</v>
      </c>
      <c r="U19" s="257">
        <v>17.7</v>
      </c>
      <c r="V19" s="257">
        <v>10.5</v>
      </c>
      <c r="W19" s="93">
        <v>15</v>
      </c>
      <c r="X19" s="93">
        <v>9</v>
      </c>
    </row>
    <row r="20" spans="1:24" ht="14.25">
      <c r="A20" s="26" t="s">
        <v>34</v>
      </c>
      <c r="B20" s="449" t="s">
        <v>145</v>
      </c>
      <c r="C20" s="449"/>
      <c r="D20" s="449"/>
      <c r="E20" s="362"/>
      <c r="F20" s="362"/>
      <c r="G20" s="362"/>
      <c r="H20" s="362"/>
      <c r="I20" s="362"/>
      <c r="J20" s="362"/>
      <c r="K20" s="362"/>
      <c r="L20" s="84"/>
      <c r="M20" s="84"/>
      <c r="N20" s="256"/>
      <c r="O20" s="256"/>
      <c r="P20" s="256"/>
      <c r="Q20" s="256"/>
      <c r="R20" s="256"/>
      <c r="S20" s="256"/>
      <c r="T20" s="256"/>
      <c r="U20" s="256"/>
      <c r="V20" s="256"/>
      <c r="W20" s="85"/>
      <c r="X20" s="84"/>
    </row>
    <row r="21" spans="1:24" ht="14.25">
      <c r="A21" s="28" t="s">
        <v>35</v>
      </c>
      <c r="B21" s="450" t="s">
        <v>14</v>
      </c>
      <c r="C21" s="450"/>
      <c r="D21" s="36" t="s">
        <v>15</v>
      </c>
      <c r="E21" s="358">
        <v>2.13</v>
      </c>
      <c r="F21" s="358">
        <f>0.71*3</f>
        <v>2.13</v>
      </c>
      <c r="G21" s="358" t="s">
        <v>493</v>
      </c>
      <c r="H21" s="358">
        <f aca="true" t="shared" si="0" ref="H21:I23">4.9*3</f>
        <v>14.700000000000001</v>
      </c>
      <c r="I21" s="358">
        <f t="shared" si="0"/>
        <v>14.700000000000001</v>
      </c>
      <c r="J21" s="358">
        <f aca="true" t="shared" si="1" ref="J21:K23">3.9*3</f>
        <v>11.7</v>
      </c>
      <c r="K21" s="358">
        <f t="shared" si="1"/>
        <v>11.7</v>
      </c>
      <c r="L21" s="68">
        <v>18.57</v>
      </c>
      <c r="M21" s="68">
        <v>13.57</v>
      </c>
      <c r="N21" s="256">
        <v>19.64</v>
      </c>
      <c r="O21" s="256">
        <v>17.85</v>
      </c>
      <c r="P21" s="256">
        <v>16.07</v>
      </c>
      <c r="Q21" s="256">
        <v>12.51</v>
      </c>
      <c r="R21" s="256">
        <v>10.71</v>
      </c>
      <c r="S21" s="256">
        <v>8.94</v>
      </c>
      <c r="T21" s="256">
        <v>20.7</v>
      </c>
      <c r="U21" s="256">
        <v>17.7</v>
      </c>
      <c r="V21" s="256">
        <v>10.5</v>
      </c>
      <c r="W21" s="92" t="s">
        <v>539</v>
      </c>
      <c r="X21" s="92">
        <v>9</v>
      </c>
    </row>
    <row r="22" spans="1:24" ht="14.25">
      <c r="A22" s="28" t="s">
        <v>36</v>
      </c>
      <c r="B22" s="450" t="s">
        <v>17</v>
      </c>
      <c r="C22" s="450"/>
      <c r="D22" s="36" t="s">
        <v>15</v>
      </c>
      <c r="E22" s="358">
        <v>2.13</v>
      </c>
      <c r="F22" s="358">
        <f>0.71*3</f>
        <v>2.13</v>
      </c>
      <c r="G22" s="358" t="s">
        <v>493</v>
      </c>
      <c r="H22" s="358">
        <f t="shared" si="0"/>
        <v>14.700000000000001</v>
      </c>
      <c r="I22" s="358">
        <f t="shared" si="0"/>
        <v>14.700000000000001</v>
      </c>
      <c r="J22" s="358">
        <f t="shared" si="1"/>
        <v>11.7</v>
      </c>
      <c r="K22" s="358">
        <f t="shared" si="1"/>
        <v>11.7</v>
      </c>
      <c r="L22" s="68">
        <v>18.57</v>
      </c>
      <c r="M22" s="68">
        <v>13.57</v>
      </c>
      <c r="N22" s="256">
        <v>19.64</v>
      </c>
      <c r="O22" s="256">
        <v>17.85</v>
      </c>
      <c r="P22" s="256">
        <v>16.07</v>
      </c>
      <c r="Q22" s="256">
        <v>12.51</v>
      </c>
      <c r="R22" s="256">
        <v>10.71</v>
      </c>
      <c r="S22" s="256">
        <v>8.94</v>
      </c>
      <c r="T22" s="256">
        <v>20.7</v>
      </c>
      <c r="U22" s="256">
        <v>17.7</v>
      </c>
      <c r="V22" s="256">
        <v>10.5</v>
      </c>
      <c r="W22" s="92">
        <v>15</v>
      </c>
      <c r="X22" s="92">
        <v>9</v>
      </c>
    </row>
    <row r="23" spans="1:24" ht="14.25" customHeight="1" thickBot="1">
      <c r="A23" s="29" t="s">
        <v>37</v>
      </c>
      <c r="B23" s="448" t="s">
        <v>21</v>
      </c>
      <c r="C23" s="448"/>
      <c r="D23" s="37" t="s">
        <v>15</v>
      </c>
      <c r="E23" s="361">
        <v>2.13</v>
      </c>
      <c r="F23" s="361">
        <f>0.71*3</f>
        <v>2.13</v>
      </c>
      <c r="G23" s="361" t="s">
        <v>493</v>
      </c>
      <c r="H23" s="361">
        <f t="shared" si="0"/>
        <v>14.700000000000001</v>
      </c>
      <c r="I23" s="361">
        <f t="shared" si="0"/>
        <v>14.700000000000001</v>
      </c>
      <c r="J23" s="361">
        <f t="shared" si="1"/>
        <v>11.7</v>
      </c>
      <c r="K23" s="361">
        <f t="shared" si="1"/>
        <v>11.7</v>
      </c>
      <c r="L23" s="21">
        <v>18.57</v>
      </c>
      <c r="M23" s="21">
        <v>13.57</v>
      </c>
      <c r="N23" s="257">
        <v>19.64</v>
      </c>
      <c r="O23" s="257">
        <v>17.85</v>
      </c>
      <c r="P23" s="257">
        <v>16.07</v>
      </c>
      <c r="Q23" s="257">
        <v>12.51</v>
      </c>
      <c r="R23" s="257">
        <v>10.71</v>
      </c>
      <c r="S23" s="257">
        <v>8.94</v>
      </c>
      <c r="T23" s="257">
        <v>20.7</v>
      </c>
      <c r="U23" s="257">
        <v>17.7</v>
      </c>
      <c r="V23" s="257">
        <v>10.5</v>
      </c>
      <c r="W23" s="93">
        <v>15</v>
      </c>
      <c r="X23" s="93">
        <v>9</v>
      </c>
    </row>
    <row r="24" spans="1:24" ht="14.25" customHeight="1">
      <c r="A24" s="26" t="s">
        <v>39</v>
      </c>
      <c r="B24" s="449" t="s">
        <v>146</v>
      </c>
      <c r="C24" s="449"/>
      <c r="D24" s="449"/>
      <c r="E24" s="362"/>
      <c r="F24" s="362"/>
      <c r="G24" s="362"/>
      <c r="H24" s="362"/>
      <c r="I24" s="362"/>
      <c r="J24" s="362"/>
      <c r="K24" s="362"/>
      <c r="L24" s="84"/>
      <c r="M24" s="84"/>
      <c r="N24" s="258"/>
      <c r="O24" s="258"/>
      <c r="P24" s="258"/>
      <c r="Q24" s="258"/>
      <c r="R24" s="258"/>
      <c r="S24" s="258"/>
      <c r="T24" s="258"/>
      <c r="U24" s="258"/>
      <c r="V24" s="258"/>
      <c r="W24" s="84"/>
      <c r="X24" s="84"/>
    </row>
    <row r="25" spans="1:24" ht="14.25">
      <c r="A25" s="28" t="s">
        <v>41</v>
      </c>
      <c r="B25" s="450" t="s">
        <v>14</v>
      </c>
      <c r="C25" s="450"/>
      <c r="D25" s="36" t="s">
        <v>15</v>
      </c>
      <c r="E25" s="358">
        <v>2.13</v>
      </c>
      <c r="F25" s="358">
        <f>0.71*3</f>
        <v>2.13</v>
      </c>
      <c r="G25" s="358" t="s">
        <v>493</v>
      </c>
      <c r="H25" s="358">
        <f aca="true" t="shared" si="2" ref="H25:I27">4.9*3</f>
        <v>14.700000000000001</v>
      </c>
      <c r="I25" s="358">
        <f t="shared" si="2"/>
        <v>14.700000000000001</v>
      </c>
      <c r="J25" s="358">
        <f>3.9*3</f>
        <v>11.7</v>
      </c>
      <c r="K25" s="358">
        <f>9.4*3</f>
        <v>28.200000000000003</v>
      </c>
      <c r="L25" s="68">
        <v>18.57</v>
      </c>
      <c r="M25" s="68">
        <v>13.57</v>
      </c>
      <c r="N25" s="256">
        <v>19.64</v>
      </c>
      <c r="O25" s="256">
        <v>17.85</v>
      </c>
      <c r="P25" s="256">
        <v>16.07</v>
      </c>
      <c r="Q25" s="256">
        <v>12.51</v>
      </c>
      <c r="R25" s="256">
        <v>10.71</v>
      </c>
      <c r="S25" s="256">
        <v>8.94</v>
      </c>
      <c r="T25" s="256">
        <v>20.7</v>
      </c>
      <c r="U25" s="256">
        <v>17.7</v>
      </c>
      <c r="V25" s="256">
        <v>17.7</v>
      </c>
      <c r="W25" s="92">
        <v>15</v>
      </c>
      <c r="X25" s="92">
        <v>9</v>
      </c>
    </row>
    <row r="26" spans="1:24" ht="14.25">
      <c r="A26" s="28" t="s">
        <v>42</v>
      </c>
      <c r="B26" s="450" t="s">
        <v>17</v>
      </c>
      <c r="C26" s="450"/>
      <c r="D26" s="36" t="s">
        <v>15</v>
      </c>
      <c r="E26" s="358">
        <v>2.13</v>
      </c>
      <c r="F26" s="358">
        <f>0.71*3</f>
        <v>2.13</v>
      </c>
      <c r="G26" s="358" t="s">
        <v>493</v>
      </c>
      <c r="H26" s="358">
        <f t="shared" si="2"/>
        <v>14.700000000000001</v>
      </c>
      <c r="I26" s="358">
        <f t="shared" si="2"/>
        <v>14.700000000000001</v>
      </c>
      <c r="J26" s="358">
        <f>3.9*3</f>
        <v>11.7</v>
      </c>
      <c r="K26" s="358">
        <f>3.9*3</f>
        <v>11.7</v>
      </c>
      <c r="L26" s="68">
        <v>18.57</v>
      </c>
      <c r="M26" s="68">
        <v>13.57</v>
      </c>
      <c r="N26" s="256">
        <v>19.64</v>
      </c>
      <c r="O26" s="256">
        <v>17.85</v>
      </c>
      <c r="P26" s="256">
        <v>16.07</v>
      </c>
      <c r="Q26" s="256">
        <v>12.51</v>
      </c>
      <c r="R26" s="256">
        <v>10.71</v>
      </c>
      <c r="S26" s="256">
        <v>8.94</v>
      </c>
      <c r="T26" s="256">
        <v>20.7</v>
      </c>
      <c r="U26" s="256">
        <v>17.7</v>
      </c>
      <c r="V26" s="256">
        <v>17.7</v>
      </c>
      <c r="W26" s="92">
        <v>15</v>
      </c>
      <c r="X26" s="92">
        <v>9</v>
      </c>
    </row>
    <row r="27" spans="1:24" ht="14.25" customHeight="1" thickBot="1">
      <c r="A27" s="29" t="s">
        <v>43</v>
      </c>
      <c r="B27" s="448" t="s">
        <v>21</v>
      </c>
      <c r="C27" s="448"/>
      <c r="D27" s="37" t="s">
        <v>15</v>
      </c>
      <c r="E27" s="361">
        <v>2.13</v>
      </c>
      <c r="F27" s="361">
        <f>0.71*3</f>
        <v>2.13</v>
      </c>
      <c r="G27" s="361" t="s">
        <v>493</v>
      </c>
      <c r="H27" s="361">
        <f t="shared" si="2"/>
        <v>14.700000000000001</v>
      </c>
      <c r="I27" s="361">
        <f t="shared" si="2"/>
        <v>14.700000000000001</v>
      </c>
      <c r="J27" s="361">
        <f>3.9*3</f>
        <v>11.7</v>
      </c>
      <c r="K27" s="361">
        <f>3.9*3</f>
        <v>11.7</v>
      </c>
      <c r="L27" s="21">
        <v>18.57</v>
      </c>
      <c r="M27" s="21">
        <v>13.57</v>
      </c>
      <c r="N27" s="257">
        <v>19.64</v>
      </c>
      <c r="O27" s="257">
        <v>17.85</v>
      </c>
      <c r="P27" s="257">
        <v>16.07</v>
      </c>
      <c r="Q27" s="257">
        <v>12.51</v>
      </c>
      <c r="R27" s="257">
        <v>10.71</v>
      </c>
      <c r="S27" s="257">
        <v>8.94</v>
      </c>
      <c r="T27" s="257">
        <v>20.7</v>
      </c>
      <c r="U27" s="257">
        <v>17.7</v>
      </c>
      <c r="V27" s="257">
        <v>17.7</v>
      </c>
      <c r="W27" s="93">
        <v>15</v>
      </c>
      <c r="X27" s="93">
        <v>9</v>
      </c>
    </row>
    <row r="28" spans="1:24" ht="20.25" customHeight="1" thickBot="1">
      <c r="A28" s="30" t="s">
        <v>45</v>
      </c>
      <c r="B28" s="453" t="s">
        <v>147</v>
      </c>
      <c r="C28" s="453"/>
      <c r="D28" s="453"/>
      <c r="E28" s="363"/>
      <c r="F28" s="363"/>
      <c r="G28" s="363"/>
      <c r="H28" s="363"/>
      <c r="I28" s="363"/>
      <c r="J28" s="363"/>
      <c r="K28" s="363"/>
      <c r="L28" s="175"/>
      <c r="M28" s="175"/>
      <c r="N28" s="259"/>
      <c r="O28" s="259"/>
      <c r="P28" s="259"/>
      <c r="Q28" s="259"/>
      <c r="R28" s="259"/>
      <c r="S28" s="259"/>
      <c r="T28" s="259"/>
      <c r="U28" s="259"/>
      <c r="V28" s="259"/>
      <c r="W28" s="8"/>
      <c r="X28" s="8"/>
    </row>
    <row r="29" spans="1:24" ht="14.25" customHeight="1">
      <c r="A29" s="31" t="s">
        <v>47</v>
      </c>
      <c r="B29" s="454" t="s">
        <v>148</v>
      </c>
      <c r="C29" s="454"/>
      <c r="D29" s="38" t="s">
        <v>15</v>
      </c>
      <c r="E29" s="365">
        <f>9.4*3</f>
        <v>28.200000000000003</v>
      </c>
      <c r="F29" s="365">
        <f>9.4*3</f>
        <v>28.200000000000003</v>
      </c>
      <c r="G29" s="358" t="s">
        <v>493</v>
      </c>
      <c r="H29" s="365">
        <f>9.4*3</f>
        <v>28.200000000000003</v>
      </c>
      <c r="I29" s="365">
        <f>9.4*3</f>
        <v>28.200000000000003</v>
      </c>
      <c r="J29" s="365">
        <f>9.4*3</f>
        <v>28.200000000000003</v>
      </c>
      <c r="K29" s="365">
        <f>9.4*3</f>
        <v>28.200000000000003</v>
      </c>
      <c r="L29" s="85">
        <v>78.7185</v>
      </c>
      <c r="M29" s="85">
        <v>73.7205</v>
      </c>
      <c r="N29" s="253">
        <v>64.26</v>
      </c>
      <c r="O29" s="253">
        <v>64.26</v>
      </c>
      <c r="P29" s="253">
        <v>64.26</v>
      </c>
      <c r="Q29" s="253">
        <v>64.26</v>
      </c>
      <c r="R29" s="253">
        <v>64.26</v>
      </c>
      <c r="S29" s="253">
        <v>64.26</v>
      </c>
      <c r="T29" s="253">
        <v>74.7</v>
      </c>
      <c r="U29" s="253">
        <v>74.7</v>
      </c>
      <c r="V29" s="253">
        <v>74.7</v>
      </c>
      <c r="W29" s="84">
        <v>33.93</v>
      </c>
      <c r="X29" s="84">
        <v>33.93</v>
      </c>
    </row>
    <row r="30" spans="1:24" ht="14.25" customHeight="1">
      <c r="A30" s="28" t="s">
        <v>49</v>
      </c>
      <c r="B30" s="450" t="s">
        <v>50</v>
      </c>
      <c r="C30" s="450"/>
      <c r="D30" s="36" t="s">
        <v>15</v>
      </c>
      <c r="E30" s="365">
        <f aca="true" t="shared" si="3" ref="E30:F46">9.4*3</f>
        <v>28.200000000000003</v>
      </c>
      <c r="F30" s="365">
        <f t="shared" si="3"/>
        <v>28.200000000000003</v>
      </c>
      <c r="G30" s="358" t="s">
        <v>493</v>
      </c>
      <c r="H30" s="365">
        <f aca="true" t="shared" si="4" ref="H30:K46">9.4*3</f>
        <v>28.200000000000003</v>
      </c>
      <c r="I30" s="365">
        <f t="shared" si="4"/>
        <v>28.200000000000003</v>
      </c>
      <c r="J30" s="365">
        <f t="shared" si="4"/>
        <v>28.200000000000003</v>
      </c>
      <c r="K30" s="365">
        <f t="shared" si="4"/>
        <v>28.200000000000003</v>
      </c>
      <c r="L30" s="92">
        <v>55.3707</v>
      </c>
      <c r="M30" s="92">
        <v>50.372699999999995</v>
      </c>
      <c r="N30" s="256">
        <v>42.84</v>
      </c>
      <c r="O30" s="256">
        <v>42.84</v>
      </c>
      <c r="P30" s="256">
        <v>42.84</v>
      </c>
      <c r="Q30" s="256">
        <v>42.84</v>
      </c>
      <c r="R30" s="256">
        <v>42.84</v>
      </c>
      <c r="S30" s="256">
        <v>42.84</v>
      </c>
      <c r="T30" s="256">
        <v>51</v>
      </c>
      <c r="U30" s="256">
        <v>51</v>
      </c>
      <c r="V30" s="256">
        <v>51</v>
      </c>
      <c r="W30" s="68">
        <v>24.99</v>
      </c>
      <c r="X30" s="68">
        <v>24.99</v>
      </c>
    </row>
    <row r="31" spans="1:24" ht="14.25" customHeight="1">
      <c r="A31" s="28" t="s">
        <v>51</v>
      </c>
      <c r="B31" s="450" t="s">
        <v>149</v>
      </c>
      <c r="C31" s="450"/>
      <c r="D31" s="36" t="s">
        <v>15</v>
      </c>
      <c r="E31" s="365">
        <f t="shared" si="3"/>
        <v>28.200000000000003</v>
      </c>
      <c r="F31" s="365">
        <f t="shared" si="3"/>
        <v>28.200000000000003</v>
      </c>
      <c r="G31" s="358" t="s">
        <v>493</v>
      </c>
      <c r="H31" s="365">
        <f t="shared" si="4"/>
        <v>28.200000000000003</v>
      </c>
      <c r="I31" s="365">
        <f t="shared" si="4"/>
        <v>28.200000000000003</v>
      </c>
      <c r="J31" s="365">
        <f t="shared" si="4"/>
        <v>28.200000000000003</v>
      </c>
      <c r="K31" s="365">
        <f t="shared" si="4"/>
        <v>28.200000000000003</v>
      </c>
      <c r="L31" s="92">
        <v>107.74259999999998</v>
      </c>
      <c r="M31" s="92">
        <v>102.7446</v>
      </c>
      <c r="N31" s="256">
        <v>67.83</v>
      </c>
      <c r="O31" s="256">
        <v>67.83</v>
      </c>
      <c r="P31" s="256">
        <v>67.83</v>
      </c>
      <c r="Q31" s="256">
        <v>67.83</v>
      </c>
      <c r="R31" s="256">
        <v>67.83</v>
      </c>
      <c r="S31" s="256">
        <v>67.83</v>
      </c>
      <c r="T31" s="256">
        <v>84.9</v>
      </c>
      <c r="U31" s="256">
        <v>84.9</v>
      </c>
      <c r="V31" s="256">
        <v>84.9</v>
      </c>
      <c r="W31" s="68">
        <v>33.93</v>
      </c>
      <c r="X31" s="68">
        <v>33.93</v>
      </c>
    </row>
    <row r="32" spans="1:24" ht="14.25" customHeight="1">
      <c r="A32" s="28" t="s">
        <v>53</v>
      </c>
      <c r="B32" s="450" t="s">
        <v>150</v>
      </c>
      <c r="C32" s="450"/>
      <c r="D32" s="36" t="s">
        <v>15</v>
      </c>
      <c r="E32" s="365">
        <f t="shared" si="3"/>
        <v>28.200000000000003</v>
      </c>
      <c r="F32" s="365">
        <f t="shared" si="3"/>
        <v>28.200000000000003</v>
      </c>
      <c r="G32" s="358" t="s">
        <v>493</v>
      </c>
      <c r="H32" s="365">
        <f t="shared" si="4"/>
        <v>28.200000000000003</v>
      </c>
      <c r="I32" s="365">
        <f t="shared" si="4"/>
        <v>28.200000000000003</v>
      </c>
      <c r="J32" s="365">
        <f t="shared" si="4"/>
        <v>28.200000000000003</v>
      </c>
      <c r="K32" s="365">
        <f t="shared" si="4"/>
        <v>28.200000000000003</v>
      </c>
      <c r="L32" s="92">
        <v>78.7185</v>
      </c>
      <c r="M32" s="92">
        <v>73.7205</v>
      </c>
      <c r="N32" s="256">
        <v>64.26</v>
      </c>
      <c r="O32" s="256">
        <v>64.26</v>
      </c>
      <c r="P32" s="256">
        <v>64.26</v>
      </c>
      <c r="Q32" s="256">
        <v>64.26</v>
      </c>
      <c r="R32" s="256">
        <v>64.26</v>
      </c>
      <c r="S32" s="256">
        <v>64.26</v>
      </c>
      <c r="T32" s="256">
        <v>74.7</v>
      </c>
      <c r="U32" s="256">
        <v>74.7</v>
      </c>
      <c r="V32" s="256">
        <v>74.7</v>
      </c>
      <c r="W32" s="68">
        <v>33.93</v>
      </c>
      <c r="X32" s="68">
        <v>33.93</v>
      </c>
    </row>
    <row r="33" spans="1:24" ht="14.25" customHeight="1">
      <c r="A33" s="28" t="s">
        <v>55</v>
      </c>
      <c r="B33" s="450" t="s">
        <v>56</v>
      </c>
      <c r="C33" s="450"/>
      <c r="D33" s="36" t="s">
        <v>15</v>
      </c>
      <c r="E33" s="365">
        <f>3.9*3*1.19</f>
        <v>13.922999999999998</v>
      </c>
      <c r="F33" s="365">
        <f>3.9*3*1.19</f>
        <v>13.922999999999998</v>
      </c>
      <c r="G33" s="358" t="s">
        <v>493</v>
      </c>
      <c r="H33" s="365">
        <f>3.9*3*1.19</f>
        <v>13.922999999999998</v>
      </c>
      <c r="I33" s="365">
        <f>3.9*3*1.19</f>
        <v>13.922999999999998</v>
      </c>
      <c r="J33" s="365">
        <f>3.9*3*1.19</f>
        <v>13.922999999999998</v>
      </c>
      <c r="K33" s="365">
        <f>3.9*3*1.19</f>
        <v>13.922999999999998</v>
      </c>
      <c r="L33" s="92">
        <v>167.1474</v>
      </c>
      <c r="M33" s="92">
        <v>167.1474</v>
      </c>
      <c r="N33" s="256">
        <v>103.53</v>
      </c>
      <c r="O33" s="256">
        <v>103.53</v>
      </c>
      <c r="P33" s="256">
        <v>103.53</v>
      </c>
      <c r="Q33" s="256">
        <v>103.53</v>
      </c>
      <c r="R33" s="256">
        <v>103.53</v>
      </c>
      <c r="S33" s="256">
        <v>103.53</v>
      </c>
      <c r="T33" s="256">
        <v>122.4</v>
      </c>
      <c r="U33" s="256">
        <v>122.4</v>
      </c>
      <c r="V33" s="256">
        <v>122.4</v>
      </c>
      <c r="W33" s="68">
        <v>33.93</v>
      </c>
      <c r="X33" s="68">
        <v>33.93</v>
      </c>
    </row>
    <row r="34" spans="1:24" ht="14.25" customHeight="1">
      <c r="A34" s="28" t="s">
        <v>57</v>
      </c>
      <c r="B34" s="450" t="s">
        <v>151</v>
      </c>
      <c r="C34" s="450"/>
      <c r="D34" s="36" t="s">
        <v>15</v>
      </c>
      <c r="E34" s="365">
        <f t="shared" si="3"/>
        <v>28.200000000000003</v>
      </c>
      <c r="F34" s="365">
        <f t="shared" si="3"/>
        <v>28.200000000000003</v>
      </c>
      <c r="G34" s="358" t="s">
        <v>493</v>
      </c>
      <c r="H34" s="365">
        <f t="shared" si="4"/>
        <v>28.200000000000003</v>
      </c>
      <c r="I34" s="365">
        <f t="shared" si="4"/>
        <v>28.200000000000003</v>
      </c>
      <c r="J34" s="365">
        <f t="shared" si="4"/>
        <v>28.200000000000003</v>
      </c>
      <c r="K34" s="365">
        <f t="shared" si="4"/>
        <v>28.200000000000003</v>
      </c>
      <c r="L34" s="92">
        <v>78.7185</v>
      </c>
      <c r="M34" s="92">
        <v>73.7205</v>
      </c>
      <c r="N34" s="256">
        <v>64.26</v>
      </c>
      <c r="O34" s="256">
        <v>64.26</v>
      </c>
      <c r="P34" s="256">
        <v>64.26</v>
      </c>
      <c r="Q34" s="256">
        <v>64.26</v>
      </c>
      <c r="R34" s="256">
        <v>64.26</v>
      </c>
      <c r="S34" s="256">
        <v>64.26</v>
      </c>
      <c r="T34" s="256">
        <v>74.7</v>
      </c>
      <c r="U34" s="256">
        <v>74.7</v>
      </c>
      <c r="V34" s="256">
        <v>74.7</v>
      </c>
      <c r="W34" s="68">
        <v>33.93</v>
      </c>
      <c r="X34" s="68">
        <v>33.93</v>
      </c>
    </row>
    <row r="35" spans="1:24" ht="14.25" customHeight="1">
      <c r="A35" s="28" t="s">
        <v>59</v>
      </c>
      <c r="B35" s="450" t="s">
        <v>60</v>
      </c>
      <c r="C35" s="450"/>
      <c r="D35" s="36" t="s">
        <v>15</v>
      </c>
      <c r="E35" s="365">
        <f>3.9*3*1.19</f>
        <v>13.922999999999998</v>
      </c>
      <c r="F35" s="365">
        <f>3.9*3*1.19</f>
        <v>13.922999999999998</v>
      </c>
      <c r="G35" s="358" t="s">
        <v>493</v>
      </c>
      <c r="H35" s="365">
        <f>3.9*3*1.19</f>
        <v>13.922999999999998</v>
      </c>
      <c r="I35" s="365">
        <f>3.9*3*1.19</f>
        <v>13.922999999999998</v>
      </c>
      <c r="J35" s="365">
        <f>3.9*3*1.19</f>
        <v>13.922999999999998</v>
      </c>
      <c r="K35" s="365">
        <f>3.9*3*1.19</f>
        <v>13.922999999999998</v>
      </c>
      <c r="L35" s="92">
        <v>107.74259999999998</v>
      </c>
      <c r="M35" s="92">
        <v>107.74259999999998</v>
      </c>
      <c r="N35" s="256">
        <v>89.25</v>
      </c>
      <c r="O35" s="256">
        <v>89.25</v>
      </c>
      <c r="P35" s="256">
        <v>89.25</v>
      </c>
      <c r="Q35" s="256">
        <v>89.25</v>
      </c>
      <c r="R35" s="256">
        <v>89.25</v>
      </c>
      <c r="S35" s="256">
        <v>89.25</v>
      </c>
      <c r="T35" s="256">
        <v>112.2</v>
      </c>
      <c r="U35" s="256">
        <v>112.2</v>
      </c>
      <c r="V35" s="256">
        <v>112.2</v>
      </c>
      <c r="W35" s="68">
        <v>24.99</v>
      </c>
      <c r="X35" s="68">
        <v>24.99</v>
      </c>
    </row>
    <row r="36" spans="1:24" ht="14.25" customHeight="1">
      <c r="A36" s="28" t="s">
        <v>61</v>
      </c>
      <c r="B36" s="450" t="s">
        <v>62</v>
      </c>
      <c r="C36" s="450"/>
      <c r="D36" s="36" t="s">
        <v>15</v>
      </c>
      <c r="E36" s="365">
        <f t="shared" si="3"/>
        <v>28.200000000000003</v>
      </c>
      <c r="F36" s="365">
        <f t="shared" si="3"/>
        <v>28.200000000000003</v>
      </c>
      <c r="G36" s="358" t="s">
        <v>493</v>
      </c>
      <c r="H36" s="365">
        <f t="shared" si="4"/>
        <v>28.200000000000003</v>
      </c>
      <c r="I36" s="365">
        <f t="shared" si="4"/>
        <v>28.200000000000003</v>
      </c>
      <c r="J36" s="365">
        <f t="shared" si="4"/>
        <v>28.200000000000003</v>
      </c>
      <c r="K36" s="365">
        <f t="shared" si="4"/>
        <v>28.200000000000003</v>
      </c>
      <c r="L36" s="92">
        <v>107.74259999999998</v>
      </c>
      <c r="M36" s="92">
        <v>102.7446</v>
      </c>
      <c r="N36" s="256">
        <v>67.83</v>
      </c>
      <c r="O36" s="256">
        <v>67.83</v>
      </c>
      <c r="P36" s="256">
        <v>67.83</v>
      </c>
      <c r="Q36" s="256">
        <v>67.83</v>
      </c>
      <c r="R36" s="256">
        <v>67.83</v>
      </c>
      <c r="S36" s="256">
        <v>67.83</v>
      </c>
      <c r="T36" s="256">
        <v>84.9</v>
      </c>
      <c r="U36" s="256">
        <v>84.9</v>
      </c>
      <c r="V36" s="256">
        <v>84.9</v>
      </c>
      <c r="W36" s="68">
        <v>33.93</v>
      </c>
      <c r="X36" s="68">
        <v>33.93</v>
      </c>
    </row>
    <row r="37" spans="1:24" ht="14.25" customHeight="1">
      <c r="A37" s="28" t="s">
        <v>63</v>
      </c>
      <c r="B37" s="450" t="s">
        <v>64</v>
      </c>
      <c r="C37" s="450"/>
      <c r="D37" s="36" t="s">
        <v>15</v>
      </c>
      <c r="E37" s="365">
        <f t="shared" si="3"/>
        <v>28.200000000000003</v>
      </c>
      <c r="F37" s="365">
        <f t="shared" si="3"/>
        <v>28.200000000000003</v>
      </c>
      <c r="G37" s="358" t="s">
        <v>493</v>
      </c>
      <c r="H37" s="365">
        <f t="shared" si="4"/>
        <v>28.200000000000003</v>
      </c>
      <c r="I37" s="365">
        <f t="shared" si="4"/>
        <v>28.200000000000003</v>
      </c>
      <c r="J37" s="365">
        <f t="shared" si="4"/>
        <v>28.200000000000003</v>
      </c>
      <c r="K37" s="365">
        <f t="shared" si="4"/>
        <v>28.200000000000003</v>
      </c>
      <c r="L37" s="92">
        <v>107.74259999999998</v>
      </c>
      <c r="M37" s="92">
        <v>102.7446</v>
      </c>
      <c r="N37" s="256">
        <v>67.83</v>
      </c>
      <c r="O37" s="256">
        <v>67.83</v>
      </c>
      <c r="P37" s="256">
        <v>67.83</v>
      </c>
      <c r="Q37" s="256">
        <v>67.83</v>
      </c>
      <c r="R37" s="256">
        <v>67.83</v>
      </c>
      <c r="S37" s="256">
        <v>67.83</v>
      </c>
      <c r="T37" s="256">
        <v>84.9</v>
      </c>
      <c r="U37" s="256">
        <v>84.9</v>
      </c>
      <c r="V37" s="256">
        <v>84.9</v>
      </c>
      <c r="W37" s="68">
        <v>33.93</v>
      </c>
      <c r="X37" s="68">
        <v>33.93</v>
      </c>
    </row>
    <row r="38" spans="1:24" ht="14.25" customHeight="1">
      <c r="A38" s="28" t="s">
        <v>65</v>
      </c>
      <c r="B38" s="450" t="s">
        <v>66</v>
      </c>
      <c r="C38" s="450"/>
      <c r="D38" s="36" t="s">
        <v>15</v>
      </c>
      <c r="E38" s="365">
        <f>3.9*3*1.19</f>
        <v>13.922999999999998</v>
      </c>
      <c r="F38" s="365">
        <f>3.9*3*1.19</f>
        <v>13.922999999999998</v>
      </c>
      <c r="G38" s="358" t="s">
        <v>493</v>
      </c>
      <c r="H38" s="365">
        <f>3.9*3*1.19</f>
        <v>13.922999999999998</v>
      </c>
      <c r="I38" s="365">
        <f>3.9*3*1.19</f>
        <v>13.922999999999998</v>
      </c>
      <c r="J38" s="365">
        <f>3.9*3*1.19</f>
        <v>13.922999999999998</v>
      </c>
      <c r="K38" s="365">
        <f>3.9*3*1.19</f>
        <v>13.922999999999998</v>
      </c>
      <c r="L38" s="92">
        <v>167.1474</v>
      </c>
      <c r="M38" s="92">
        <v>162.14939999999999</v>
      </c>
      <c r="N38" s="256">
        <v>89.25</v>
      </c>
      <c r="O38" s="256">
        <v>89.25</v>
      </c>
      <c r="P38" s="256">
        <v>89.25</v>
      </c>
      <c r="Q38" s="256">
        <v>89.25</v>
      </c>
      <c r="R38" s="256">
        <v>89.25</v>
      </c>
      <c r="S38" s="256">
        <v>89.25</v>
      </c>
      <c r="T38" s="256">
        <v>112.2</v>
      </c>
      <c r="U38" s="256">
        <v>112.2</v>
      </c>
      <c r="V38" s="256">
        <v>112.2</v>
      </c>
      <c r="W38" s="68">
        <v>24.99</v>
      </c>
      <c r="X38" s="68">
        <v>24.99</v>
      </c>
    </row>
    <row r="39" spans="1:24" ht="14.25" customHeight="1">
      <c r="A39" s="28" t="s">
        <v>67</v>
      </c>
      <c r="B39" s="450" t="s">
        <v>68</v>
      </c>
      <c r="C39" s="450"/>
      <c r="D39" s="36" t="s">
        <v>15</v>
      </c>
      <c r="E39" s="365">
        <f t="shared" si="3"/>
        <v>28.200000000000003</v>
      </c>
      <c r="F39" s="365">
        <f t="shared" si="3"/>
        <v>28.200000000000003</v>
      </c>
      <c r="G39" s="358" t="s">
        <v>493</v>
      </c>
      <c r="H39" s="365">
        <f t="shared" si="4"/>
        <v>28.200000000000003</v>
      </c>
      <c r="I39" s="365">
        <f t="shared" si="4"/>
        <v>28.200000000000003</v>
      </c>
      <c r="J39" s="365">
        <f t="shared" si="4"/>
        <v>28.200000000000003</v>
      </c>
      <c r="K39" s="365">
        <f t="shared" si="4"/>
        <v>28.200000000000003</v>
      </c>
      <c r="L39" s="92">
        <v>107.74259999999998</v>
      </c>
      <c r="M39" s="92">
        <v>102.7446</v>
      </c>
      <c r="N39" s="256">
        <v>67.83</v>
      </c>
      <c r="O39" s="256">
        <v>67.83</v>
      </c>
      <c r="P39" s="256">
        <v>67.83</v>
      </c>
      <c r="Q39" s="256">
        <v>67.83</v>
      </c>
      <c r="R39" s="256">
        <v>67.83</v>
      </c>
      <c r="S39" s="256">
        <v>67.83</v>
      </c>
      <c r="T39" s="256">
        <v>84.9</v>
      </c>
      <c r="U39" s="256">
        <v>84.9</v>
      </c>
      <c r="V39" s="256">
        <v>84.9</v>
      </c>
      <c r="W39" s="68">
        <v>33.93</v>
      </c>
      <c r="X39" s="68">
        <v>33.93</v>
      </c>
    </row>
    <row r="40" spans="1:24" ht="14.25" customHeight="1">
      <c r="A40" s="28" t="s">
        <v>69</v>
      </c>
      <c r="B40" s="450" t="s">
        <v>70</v>
      </c>
      <c r="C40" s="450"/>
      <c r="D40" s="36" t="s">
        <v>15</v>
      </c>
      <c r="E40" s="365">
        <f>14.9*3*1.19</f>
        <v>53.193</v>
      </c>
      <c r="F40" s="365">
        <f>14.9*3*1.19</f>
        <v>53.193</v>
      </c>
      <c r="G40" s="358" t="s">
        <v>493</v>
      </c>
      <c r="H40" s="365">
        <f>14.9*3*1.19</f>
        <v>53.193</v>
      </c>
      <c r="I40" s="365">
        <f>14.9*3*1.19</f>
        <v>53.193</v>
      </c>
      <c r="J40" s="365">
        <f>14.9*3*1.19</f>
        <v>53.193</v>
      </c>
      <c r="K40" s="365">
        <f>14.9*3*1.19</f>
        <v>53.193</v>
      </c>
      <c r="L40" s="92">
        <v>107.74259999999998</v>
      </c>
      <c r="M40" s="92">
        <v>102.7446</v>
      </c>
      <c r="N40" s="256">
        <v>67.83</v>
      </c>
      <c r="O40" s="256">
        <v>67.83</v>
      </c>
      <c r="P40" s="256">
        <v>67.83</v>
      </c>
      <c r="Q40" s="256">
        <v>67.83</v>
      </c>
      <c r="R40" s="256">
        <v>67.83</v>
      </c>
      <c r="S40" s="256">
        <v>67.83</v>
      </c>
      <c r="T40" s="256">
        <v>84.9</v>
      </c>
      <c r="U40" s="256">
        <v>84.9</v>
      </c>
      <c r="V40" s="256">
        <v>84.9</v>
      </c>
      <c r="W40" s="68">
        <v>33.93</v>
      </c>
      <c r="X40" s="68">
        <v>33.93</v>
      </c>
    </row>
    <row r="41" spans="1:24" ht="14.25" customHeight="1">
      <c r="A41" s="28" t="s">
        <v>71</v>
      </c>
      <c r="B41" s="450" t="s">
        <v>72</v>
      </c>
      <c r="C41" s="450"/>
      <c r="D41" s="36" t="s">
        <v>15</v>
      </c>
      <c r="E41" s="365">
        <f t="shared" si="3"/>
        <v>28.200000000000003</v>
      </c>
      <c r="F41" s="365">
        <f t="shared" si="3"/>
        <v>28.200000000000003</v>
      </c>
      <c r="G41" s="358" t="s">
        <v>493</v>
      </c>
      <c r="H41" s="365">
        <f t="shared" si="4"/>
        <v>28.200000000000003</v>
      </c>
      <c r="I41" s="365">
        <f t="shared" si="4"/>
        <v>28.200000000000003</v>
      </c>
      <c r="J41" s="365">
        <f t="shared" si="4"/>
        <v>28.200000000000003</v>
      </c>
      <c r="K41" s="365">
        <f t="shared" si="4"/>
        <v>28.200000000000003</v>
      </c>
      <c r="L41" s="92">
        <v>107.74259999999998</v>
      </c>
      <c r="M41" s="92">
        <v>102.7446</v>
      </c>
      <c r="N41" s="256">
        <v>67.83</v>
      </c>
      <c r="O41" s="256">
        <v>67.83</v>
      </c>
      <c r="P41" s="256">
        <v>67.83</v>
      </c>
      <c r="Q41" s="256">
        <v>67.83</v>
      </c>
      <c r="R41" s="256">
        <v>67.83</v>
      </c>
      <c r="S41" s="256">
        <v>67.83</v>
      </c>
      <c r="T41" s="256">
        <v>84.9</v>
      </c>
      <c r="U41" s="256">
        <v>84.9</v>
      </c>
      <c r="V41" s="256">
        <v>84.9</v>
      </c>
      <c r="W41" s="68">
        <v>33.93</v>
      </c>
      <c r="X41" s="68">
        <v>33.93</v>
      </c>
    </row>
    <row r="42" spans="1:24" ht="14.25" customHeight="1">
      <c r="A42" s="28" t="s">
        <v>73</v>
      </c>
      <c r="B42" s="450" t="s">
        <v>74</v>
      </c>
      <c r="C42" s="450"/>
      <c r="D42" s="36" t="s">
        <v>15</v>
      </c>
      <c r="E42" s="365">
        <f t="shared" si="3"/>
        <v>28.200000000000003</v>
      </c>
      <c r="F42" s="365">
        <f t="shared" si="3"/>
        <v>28.200000000000003</v>
      </c>
      <c r="G42" s="358" t="s">
        <v>493</v>
      </c>
      <c r="H42" s="365">
        <f t="shared" si="4"/>
        <v>28.200000000000003</v>
      </c>
      <c r="I42" s="365">
        <f t="shared" si="4"/>
        <v>28.200000000000003</v>
      </c>
      <c r="J42" s="365">
        <f t="shared" si="4"/>
        <v>28.200000000000003</v>
      </c>
      <c r="K42" s="365">
        <f t="shared" si="4"/>
        <v>28.200000000000003</v>
      </c>
      <c r="L42" s="92">
        <v>107.74259999999998</v>
      </c>
      <c r="M42" s="92">
        <v>102.7446</v>
      </c>
      <c r="N42" s="256">
        <v>89.25</v>
      </c>
      <c r="O42" s="256">
        <v>89.25</v>
      </c>
      <c r="P42" s="256">
        <v>89.25</v>
      </c>
      <c r="Q42" s="256">
        <v>89.25</v>
      </c>
      <c r="R42" s="256">
        <v>89.25</v>
      </c>
      <c r="S42" s="256">
        <v>89.25</v>
      </c>
      <c r="T42" s="256">
        <v>112.2</v>
      </c>
      <c r="U42" s="256">
        <v>112.2</v>
      </c>
      <c r="V42" s="256">
        <v>112.2</v>
      </c>
      <c r="W42" s="68">
        <v>33.93</v>
      </c>
      <c r="X42" s="68">
        <v>33.93</v>
      </c>
    </row>
    <row r="43" spans="1:24" ht="14.25" customHeight="1">
      <c r="A43" s="28" t="s">
        <v>75</v>
      </c>
      <c r="B43" s="450" t="s">
        <v>76</v>
      </c>
      <c r="C43" s="450"/>
      <c r="D43" s="36" t="s">
        <v>15</v>
      </c>
      <c r="E43" s="365">
        <f t="shared" si="3"/>
        <v>28.200000000000003</v>
      </c>
      <c r="F43" s="365">
        <f t="shared" si="3"/>
        <v>28.200000000000003</v>
      </c>
      <c r="G43" s="358" t="s">
        <v>493</v>
      </c>
      <c r="H43" s="365">
        <f t="shared" si="4"/>
        <v>28.200000000000003</v>
      </c>
      <c r="I43" s="365">
        <f t="shared" si="4"/>
        <v>28.200000000000003</v>
      </c>
      <c r="J43" s="365">
        <f t="shared" si="4"/>
        <v>28.200000000000003</v>
      </c>
      <c r="K43" s="365">
        <f t="shared" si="4"/>
        <v>28.200000000000003</v>
      </c>
      <c r="L43" s="92">
        <v>107.74259999999998</v>
      </c>
      <c r="M43" s="92">
        <v>102.7446</v>
      </c>
      <c r="N43" s="256">
        <v>89.25</v>
      </c>
      <c r="O43" s="256">
        <v>89.25</v>
      </c>
      <c r="P43" s="256">
        <v>89.25</v>
      </c>
      <c r="Q43" s="256">
        <v>89.25</v>
      </c>
      <c r="R43" s="256">
        <v>89.25</v>
      </c>
      <c r="S43" s="256">
        <v>89.25</v>
      </c>
      <c r="T43" s="256">
        <v>112.2</v>
      </c>
      <c r="U43" s="256">
        <v>112.2</v>
      </c>
      <c r="V43" s="256">
        <v>112.2</v>
      </c>
      <c r="W43" s="68">
        <v>33.93</v>
      </c>
      <c r="X43" s="68">
        <v>33.93</v>
      </c>
    </row>
    <row r="44" spans="1:24" ht="14.25" customHeight="1">
      <c r="A44" s="28" t="s">
        <v>77</v>
      </c>
      <c r="B44" s="450" t="s">
        <v>78</v>
      </c>
      <c r="C44" s="450"/>
      <c r="D44" s="36" t="s">
        <v>15</v>
      </c>
      <c r="E44" s="365">
        <f t="shared" si="3"/>
        <v>28.200000000000003</v>
      </c>
      <c r="F44" s="365">
        <f t="shared" si="3"/>
        <v>28.200000000000003</v>
      </c>
      <c r="G44" s="358" t="s">
        <v>493</v>
      </c>
      <c r="H44" s="365">
        <f t="shared" si="4"/>
        <v>28.200000000000003</v>
      </c>
      <c r="I44" s="365">
        <f t="shared" si="4"/>
        <v>28.200000000000003</v>
      </c>
      <c r="J44" s="365">
        <f t="shared" si="4"/>
        <v>28.200000000000003</v>
      </c>
      <c r="K44" s="365">
        <f t="shared" si="4"/>
        <v>28.200000000000003</v>
      </c>
      <c r="L44" s="92">
        <v>130.0194</v>
      </c>
      <c r="M44" s="92">
        <v>125.02139999999999</v>
      </c>
      <c r="N44" s="256">
        <v>67.83</v>
      </c>
      <c r="O44" s="256">
        <v>67.83</v>
      </c>
      <c r="P44" s="256">
        <v>67.83</v>
      </c>
      <c r="Q44" s="256">
        <v>67.83</v>
      </c>
      <c r="R44" s="256">
        <v>67.83</v>
      </c>
      <c r="S44" s="256">
        <v>67.83</v>
      </c>
      <c r="T44" s="256">
        <v>84.9</v>
      </c>
      <c r="U44" s="256">
        <v>84.9</v>
      </c>
      <c r="V44" s="256">
        <v>84.9</v>
      </c>
      <c r="W44" s="68">
        <v>33.93</v>
      </c>
      <c r="X44" s="68">
        <v>33.93</v>
      </c>
    </row>
    <row r="45" spans="1:24" ht="14.25" customHeight="1">
      <c r="A45" s="28" t="s">
        <v>79</v>
      </c>
      <c r="B45" s="450" t="s">
        <v>80</v>
      </c>
      <c r="C45" s="450"/>
      <c r="D45" s="36" t="s">
        <v>15</v>
      </c>
      <c r="E45" s="365">
        <f>14.9*3*1.19</f>
        <v>53.193</v>
      </c>
      <c r="F45" s="365">
        <f>14.9*3*1.19</f>
        <v>53.193</v>
      </c>
      <c r="G45" s="358" t="s">
        <v>493</v>
      </c>
      <c r="H45" s="365">
        <f>14.9*3*1.19</f>
        <v>53.193</v>
      </c>
      <c r="I45" s="365">
        <f>14.9*3*1.19</f>
        <v>53.193</v>
      </c>
      <c r="J45" s="365">
        <f>14.9*3*1.19</f>
        <v>53.193</v>
      </c>
      <c r="K45" s="365">
        <f>14.9*3*1.19</f>
        <v>53.193</v>
      </c>
      <c r="L45" s="92">
        <v>130.0194</v>
      </c>
      <c r="M45" s="92">
        <v>125.02139999999999</v>
      </c>
      <c r="N45" s="256">
        <v>89.25</v>
      </c>
      <c r="O45" s="256">
        <v>89.25</v>
      </c>
      <c r="P45" s="256">
        <v>89.25</v>
      </c>
      <c r="Q45" s="256">
        <v>89.25</v>
      </c>
      <c r="R45" s="256">
        <v>89.25</v>
      </c>
      <c r="S45" s="256">
        <v>89.25</v>
      </c>
      <c r="T45" s="256">
        <v>112.2</v>
      </c>
      <c r="U45" s="256">
        <v>112.2</v>
      </c>
      <c r="V45" s="256">
        <v>112.2</v>
      </c>
      <c r="W45" s="68">
        <v>33.93</v>
      </c>
      <c r="X45" s="68">
        <v>33.93</v>
      </c>
    </row>
    <row r="46" spans="1:24" ht="14.25" customHeight="1">
      <c r="A46" s="28" t="s">
        <v>81</v>
      </c>
      <c r="B46" s="450" t="s">
        <v>82</v>
      </c>
      <c r="C46" s="450"/>
      <c r="D46" s="36" t="s">
        <v>15</v>
      </c>
      <c r="E46" s="365">
        <f t="shared" si="3"/>
        <v>28.200000000000003</v>
      </c>
      <c r="F46" s="365">
        <f t="shared" si="3"/>
        <v>28.200000000000003</v>
      </c>
      <c r="G46" s="358" t="s">
        <v>493</v>
      </c>
      <c r="H46" s="365">
        <f t="shared" si="4"/>
        <v>28.200000000000003</v>
      </c>
      <c r="I46" s="365">
        <f t="shared" si="4"/>
        <v>28.200000000000003</v>
      </c>
      <c r="J46" s="365">
        <f t="shared" si="4"/>
        <v>28.200000000000003</v>
      </c>
      <c r="K46" s="365">
        <f t="shared" si="4"/>
        <v>28.200000000000003</v>
      </c>
      <c r="L46" s="92">
        <v>130.0194</v>
      </c>
      <c r="M46" s="92">
        <v>125.02139999999999</v>
      </c>
      <c r="N46" s="256">
        <v>67.83</v>
      </c>
      <c r="O46" s="256">
        <v>67.83</v>
      </c>
      <c r="P46" s="256">
        <v>67.83</v>
      </c>
      <c r="Q46" s="256">
        <v>67.83</v>
      </c>
      <c r="R46" s="256">
        <v>67.83</v>
      </c>
      <c r="S46" s="256">
        <v>67.83</v>
      </c>
      <c r="T46" s="256">
        <v>84.9</v>
      </c>
      <c r="U46" s="256">
        <v>84.9</v>
      </c>
      <c r="V46" s="256">
        <v>84.9</v>
      </c>
      <c r="W46" s="68">
        <v>33.93</v>
      </c>
      <c r="X46" s="68">
        <v>33.93</v>
      </c>
    </row>
    <row r="47" spans="1:24" ht="14.25" customHeight="1">
      <c r="A47" s="28" t="s">
        <v>83</v>
      </c>
      <c r="B47" s="450" t="s">
        <v>84</v>
      </c>
      <c r="C47" s="450"/>
      <c r="D47" s="36" t="s">
        <v>15</v>
      </c>
      <c r="E47" s="365">
        <f>3.9*3*1.19</f>
        <v>13.922999999999998</v>
      </c>
      <c r="F47" s="365">
        <f>3.9*3*1.19</f>
        <v>13.922999999999998</v>
      </c>
      <c r="G47" s="358" t="s">
        <v>493</v>
      </c>
      <c r="H47" s="365">
        <f aca="true" t="shared" si="5" ref="H47:K48">3.9*3*1.19</f>
        <v>13.922999999999998</v>
      </c>
      <c r="I47" s="365">
        <f t="shared" si="5"/>
        <v>13.922999999999998</v>
      </c>
      <c r="J47" s="365">
        <f t="shared" si="5"/>
        <v>13.922999999999998</v>
      </c>
      <c r="K47" s="365">
        <f t="shared" si="5"/>
        <v>13.922999999999998</v>
      </c>
      <c r="L47" s="92">
        <v>167.1474</v>
      </c>
      <c r="M47" s="92">
        <v>162.14939999999999</v>
      </c>
      <c r="N47" s="256">
        <v>103.53</v>
      </c>
      <c r="O47" s="256">
        <v>103.53</v>
      </c>
      <c r="P47" s="256">
        <v>103.53</v>
      </c>
      <c r="Q47" s="256">
        <v>103.53</v>
      </c>
      <c r="R47" s="256">
        <v>103.53</v>
      </c>
      <c r="S47" s="256">
        <v>103.53</v>
      </c>
      <c r="T47" s="256">
        <v>122.4</v>
      </c>
      <c r="U47" s="256">
        <v>122.4</v>
      </c>
      <c r="V47" s="256">
        <v>122.4</v>
      </c>
      <c r="W47" s="68">
        <v>33.93</v>
      </c>
      <c r="X47" s="68">
        <v>33.93</v>
      </c>
    </row>
    <row r="48" spans="1:24" ht="14.25" customHeight="1" thickBot="1">
      <c r="A48" s="29" t="s">
        <v>85</v>
      </c>
      <c r="B48" s="448" t="s">
        <v>86</v>
      </c>
      <c r="C48" s="448"/>
      <c r="D48" s="37" t="s">
        <v>15</v>
      </c>
      <c r="E48" s="365">
        <f>3.9*3*1.19</f>
        <v>13.922999999999998</v>
      </c>
      <c r="F48" s="365">
        <f>3.9*3*1.19</f>
        <v>13.922999999999998</v>
      </c>
      <c r="G48" s="358" t="s">
        <v>493</v>
      </c>
      <c r="H48" s="365">
        <f t="shared" si="5"/>
        <v>13.922999999999998</v>
      </c>
      <c r="I48" s="365">
        <f t="shared" si="5"/>
        <v>13.922999999999998</v>
      </c>
      <c r="J48" s="365">
        <f t="shared" si="5"/>
        <v>13.922999999999998</v>
      </c>
      <c r="K48" s="365">
        <f t="shared" si="5"/>
        <v>13.922999999999998</v>
      </c>
      <c r="L48" s="93">
        <v>241.47480000000002</v>
      </c>
      <c r="M48" s="93">
        <v>236.47679999999994</v>
      </c>
      <c r="N48" s="257">
        <v>103.53</v>
      </c>
      <c r="O48" s="257">
        <v>103.53</v>
      </c>
      <c r="P48" s="257">
        <v>103.53</v>
      </c>
      <c r="Q48" s="257">
        <v>103.53</v>
      </c>
      <c r="R48" s="257">
        <v>103.53</v>
      </c>
      <c r="S48" s="257">
        <v>103.53</v>
      </c>
      <c r="T48" s="257">
        <v>122.4</v>
      </c>
      <c r="U48" s="257">
        <v>122.4</v>
      </c>
      <c r="V48" s="257">
        <v>122.4</v>
      </c>
      <c r="W48" s="21">
        <v>33.93</v>
      </c>
      <c r="X48" s="21">
        <v>33.93</v>
      </c>
    </row>
    <row r="49" spans="1:24" ht="29.25" customHeight="1" thickBot="1">
      <c r="A49" s="27" t="s">
        <v>87</v>
      </c>
      <c r="B49" s="452" t="s">
        <v>152</v>
      </c>
      <c r="C49" s="452"/>
      <c r="D49" s="35" t="s">
        <v>91</v>
      </c>
      <c r="E49" s="364">
        <f>1.9*1.19</f>
        <v>2.2609999999999997</v>
      </c>
      <c r="F49" s="364" t="s">
        <v>654</v>
      </c>
      <c r="G49" s="364" t="s">
        <v>493</v>
      </c>
      <c r="H49" s="364">
        <v>1.5</v>
      </c>
      <c r="I49" s="364">
        <v>1.5</v>
      </c>
      <c r="J49" s="364" t="s">
        <v>654</v>
      </c>
      <c r="K49" s="364" t="s">
        <v>654</v>
      </c>
      <c r="L49" s="7">
        <v>1.19</v>
      </c>
      <c r="M49" s="7">
        <v>1.19</v>
      </c>
      <c r="N49" s="255">
        <v>1.79</v>
      </c>
      <c r="O49" s="255">
        <v>1.19</v>
      </c>
      <c r="P49" s="255">
        <v>1.19</v>
      </c>
      <c r="Q49" s="255">
        <v>1.19</v>
      </c>
      <c r="R49" s="255">
        <v>1.19</v>
      </c>
      <c r="S49" s="255">
        <v>1.19</v>
      </c>
      <c r="T49" s="255">
        <v>1.9</v>
      </c>
      <c r="U49" s="255">
        <v>2.9</v>
      </c>
      <c r="V49" s="255">
        <v>1.9</v>
      </c>
      <c r="W49" s="7">
        <v>1.19</v>
      </c>
      <c r="X49" s="7">
        <v>1.19</v>
      </c>
    </row>
    <row r="50" spans="1:24" ht="29.25" customHeight="1" thickBot="1">
      <c r="A50" s="27" t="s">
        <v>94</v>
      </c>
      <c r="B50" s="452" t="s">
        <v>153</v>
      </c>
      <c r="C50" s="452"/>
      <c r="D50" s="35" t="s">
        <v>91</v>
      </c>
      <c r="E50" s="364">
        <f>1.9*1.19</f>
        <v>2.2609999999999997</v>
      </c>
      <c r="F50" s="364">
        <v>1.5</v>
      </c>
      <c r="G50" s="364" t="s">
        <v>493</v>
      </c>
      <c r="H50" s="364">
        <v>1.5</v>
      </c>
      <c r="I50" s="364">
        <v>1.5</v>
      </c>
      <c r="J50" s="364">
        <v>1.5</v>
      </c>
      <c r="K50" s="364">
        <v>1.5</v>
      </c>
      <c r="L50" s="7">
        <v>1.19</v>
      </c>
      <c r="M50" s="7">
        <v>1.19</v>
      </c>
      <c r="N50" s="255">
        <v>1.79</v>
      </c>
      <c r="O50" s="255">
        <v>1.19</v>
      </c>
      <c r="P50" s="255">
        <v>1.19</v>
      </c>
      <c r="Q50" s="255">
        <v>1.19</v>
      </c>
      <c r="R50" s="255">
        <v>1.19</v>
      </c>
      <c r="S50" s="255">
        <v>1.19</v>
      </c>
      <c r="T50" s="255">
        <v>1.9</v>
      </c>
      <c r="U50" s="255">
        <v>2.9</v>
      </c>
      <c r="V50" s="255">
        <v>1.9</v>
      </c>
      <c r="W50" s="7">
        <v>1.19</v>
      </c>
      <c r="X50" s="7">
        <v>1.19</v>
      </c>
    </row>
    <row r="51" spans="1:24" ht="15" thickBot="1">
      <c r="A51" s="27" t="s">
        <v>96</v>
      </c>
      <c r="B51" s="452" t="s">
        <v>154</v>
      </c>
      <c r="C51" s="452"/>
      <c r="D51" s="35" t="s">
        <v>155</v>
      </c>
      <c r="E51" s="316" t="s">
        <v>599</v>
      </c>
      <c r="F51" s="316" t="s">
        <v>599</v>
      </c>
      <c r="G51" s="316" t="s">
        <v>599</v>
      </c>
      <c r="H51" s="316" t="s">
        <v>599</v>
      </c>
      <c r="I51" s="316" t="s">
        <v>599</v>
      </c>
      <c r="J51" s="316" t="s">
        <v>599</v>
      </c>
      <c r="K51" s="316" t="s">
        <v>599</v>
      </c>
      <c r="L51" s="7">
        <v>9.28</v>
      </c>
      <c r="M51" s="7">
        <v>9.28</v>
      </c>
      <c r="N51" s="255">
        <v>5.95</v>
      </c>
      <c r="O51" s="255">
        <v>5.95</v>
      </c>
      <c r="P51" s="255">
        <v>5.95</v>
      </c>
      <c r="Q51" s="255">
        <v>5.95</v>
      </c>
      <c r="R51" s="255">
        <v>5.95</v>
      </c>
      <c r="S51" s="255">
        <v>5.95</v>
      </c>
      <c r="T51" s="255">
        <v>6.9</v>
      </c>
      <c r="U51" s="255">
        <v>6.9</v>
      </c>
      <c r="V51" s="255">
        <v>6.9</v>
      </c>
      <c r="W51" s="7">
        <v>11.31</v>
      </c>
      <c r="X51" s="7">
        <v>11.31</v>
      </c>
    </row>
    <row r="52" spans="1:54" ht="36">
      <c r="A52" s="69" t="s">
        <v>110</v>
      </c>
      <c r="B52" s="451" t="s">
        <v>323</v>
      </c>
      <c r="C52" s="451"/>
      <c r="D52" s="374"/>
      <c r="E52" s="366"/>
      <c r="F52" s="366" t="s">
        <v>655</v>
      </c>
      <c r="G52" s="366"/>
      <c r="H52" s="366"/>
      <c r="I52" s="366"/>
      <c r="J52" s="366"/>
      <c r="K52" s="366" t="s">
        <v>666</v>
      </c>
      <c r="L52" s="176"/>
      <c r="M52" s="176"/>
      <c r="N52" s="260"/>
      <c r="O52" s="260"/>
      <c r="P52" s="260"/>
      <c r="Q52" s="260"/>
      <c r="R52" s="260"/>
      <c r="S52" s="260"/>
      <c r="T52" s="260"/>
      <c r="U52" s="260"/>
      <c r="V52" s="260"/>
      <c r="W52" s="261" t="s">
        <v>540</v>
      </c>
      <c r="X52" s="261" t="s">
        <v>540</v>
      </c>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row>
    <row r="53" spans="1:54" ht="240">
      <c r="A53" s="28" t="s">
        <v>111</v>
      </c>
      <c r="B53" s="431" t="s">
        <v>112</v>
      </c>
      <c r="C53" s="431"/>
      <c r="D53" s="385"/>
      <c r="E53" s="351" t="s">
        <v>652</v>
      </c>
      <c r="F53" s="351" t="s">
        <v>657</v>
      </c>
      <c r="G53" s="351" t="s">
        <v>659</v>
      </c>
      <c r="H53" s="351" t="s">
        <v>662</v>
      </c>
      <c r="I53" s="351" t="s">
        <v>668</v>
      </c>
      <c r="J53" s="351" t="s">
        <v>667</v>
      </c>
      <c r="K53" s="351" t="s">
        <v>667</v>
      </c>
      <c r="L53" s="39" t="s">
        <v>486</v>
      </c>
      <c r="M53" s="39" t="s">
        <v>486</v>
      </c>
      <c r="N53" s="90" t="s">
        <v>405</v>
      </c>
      <c r="O53" s="90" t="s">
        <v>405</v>
      </c>
      <c r="P53" s="90" t="s">
        <v>405</v>
      </c>
      <c r="Q53" s="90" t="s">
        <v>405</v>
      </c>
      <c r="R53" s="90" t="s">
        <v>405</v>
      </c>
      <c r="S53" s="90" t="s">
        <v>405</v>
      </c>
      <c r="T53" s="90" t="s">
        <v>405</v>
      </c>
      <c r="U53" s="90" t="s">
        <v>405</v>
      </c>
      <c r="V53" s="90" t="s">
        <v>405</v>
      </c>
      <c r="W53" s="39"/>
      <c r="X53" s="3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row>
    <row r="54" spans="1:54" ht="48.75" thickBot="1">
      <c r="A54" s="29" t="s">
        <v>113</v>
      </c>
      <c r="B54" s="395" t="s">
        <v>114</v>
      </c>
      <c r="C54" s="395"/>
      <c r="D54" s="379"/>
      <c r="E54" s="245" t="s">
        <v>647</v>
      </c>
      <c r="F54" s="245" t="s">
        <v>647</v>
      </c>
      <c r="G54" s="245" t="s">
        <v>647</v>
      </c>
      <c r="H54" s="245" t="s">
        <v>661</v>
      </c>
      <c r="I54" s="245" t="s">
        <v>647</v>
      </c>
      <c r="J54" s="245" t="s">
        <v>647</v>
      </c>
      <c r="K54" s="245" t="s">
        <v>647</v>
      </c>
      <c r="L54" s="21" t="s">
        <v>483</v>
      </c>
      <c r="M54" s="21" t="s">
        <v>483</v>
      </c>
      <c r="N54" s="183" t="s">
        <v>405</v>
      </c>
      <c r="O54" s="183" t="s">
        <v>405</v>
      </c>
      <c r="P54" s="183" t="s">
        <v>405</v>
      </c>
      <c r="Q54" s="183" t="s">
        <v>405</v>
      </c>
      <c r="R54" s="183" t="s">
        <v>405</v>
      </c>
      <c r="S54" s="183" t="s">
        <v>405</v>
      </c>
      <c r="T54" s="183" t="s">
        <v>405</v>
      </c>
      <c r="U54" s="183" t="s">
        <v>405</v>
      </c>
      <c r="V54" s="183" t="s">
        <v>405</v>
      </c>
      <c r="W54" s="21" t="s">
        <v>541</v>
      </c>
      <c r="X54" s="21" t="s">
        <v>541</v>
      </c>
      <c r="Y54" s="86"/>
      <c r="Z54" s="86"/>
      <c r="AA54" s="86"/>
      <c r="AB54" s="86"/>
      <c r="AC54" s="86"/>
      <c r="AD54" s="86"/>
      <c r="AE54" s="86"/>
      <c r="AF54" s="86"/>
      <c r="AG54" s="86"/>
      <c r="AH54" s="86"/>
      <c r="AI54" s="86"/>
      <c r="AJ54" s="86"/>
      <c r="AK54" s="86"/>
      <c r="AL54" s="86"/>
      <c r="AM54" s="9"/>
      <c r="AN54" s="9"/>
      <c r="AO54" s="9"/>
      <c r="AP54" s="9"/>
      <c r="AQ54" s="9"/>
      <c r="AR54" s="9"/>
      <c r="AS54" s="9"/>
      <c r="AT54" s="9"/>
      <c r="AU54" s="9"/>
      <c r="AV54" s="9"/>
      <c r="AW54" s="9"/>
      <c r="AX54" s="9"/>
      <c r="AY54" s="9"/>
      <c r="AZ54" s="9"/>
      <c r="BA54" s="9"/>
      <c r="BB54" s="9"/>
    </row>
    <row r="55" spans="1:54" ht="14.25">
      <c r="A55" s="26" t="s">
        <v>115</v>
      </c>
      <c r="B55" s="449" t="s">
        <v>156</v>
      </c>
      <c r="C55" s="449"/>
      <c r="D55" s="449"/>
      <c r="E55" s="357" t="s">
        <v>600</v>
      </c>
      <c r="F55" s="357" t="s">
        <v>600</v>
      </c>
      <c r="G55" s="357" t="s">
        <v>600</v>
      </c>
      <c r="H55" s="357" t="s">
        <v>600</v>
      </c>
      <c r="I55" s="357" t="s">
        <v>600</v>
      </c>
      <c r="J55" s="357" t="s">
        <v>600</v>
      </c>
      <c r="K55" s="357" t="s">
        <v>600</v>
      </c>
      <c r="L55" s="84" t="s">
        <v>484</v>
      </c>
      <c r="M55" s="84" t="s">
        <v>484</v>
      </c>
      <c r="N55" s="85"/>
      <c r="O55" s="85"/>
      <c r="P55" s="85"/>
      <c r="Q55" s="85"/>
      <c r="R55" s="85"/>
      <c r="S55" s="85"/>
      <c r="T55" s="85"/>
      <c r="U55" s="85"/>
      <c r="V55" s="85"/>
      <c r="W55" s="84"/>
      <c r="X55" s="84"/>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row>
    <row r="56" spans="1:24" ht="14.25">
      <c r="A56" s="28" t="s">
        <v>117</v>
      </c>
      <c r="B56" s="450" t="s">
        <v>118</v>
      </c>
      <c r="C56" s="450"/>
      <c r="D56" s="450"/>
      <c r="E56" s="243" t="s">
        <v>600</v>
      </c>
      <c r="F56" s="243" t="s">
        <v>600</v>
      </c>
      <c r="G56" s="243" t="s">
        <v>600</v>
      </c>
      <c r="H56" s="243" t="s">
        <v>600</v>
      </c>
      <c r="I56" s="243" t="s">
        <v>600</v>
      </c>
      <c r="J56" s="243" t="s">
        <v>600</v>
      </c>
      <c r="K56" s="243" t="s">
        <v>600</v>
      </c>
      <c r="L56" s="68"/>
      <c r="M56" s="68"/>
      <c r="N56" s="92" t="s">
        <v>577</v>
      </c>
      <c r="O56" s="92" t="s">
        <v>577</v>
      </c>
      <c r="P56" s="92" t="s">
        <v>577</v>
      </c>
      <c r="Q56" s="92" t="s">
        <v>577</v>
      </c>
      <c r="R56" s="92" t="s">
        <v>577</v>
      </c>
      <c r="S56" s="92" t="s">
        <v>577</v>
      </c>
      <c r="T56" s="92" t="s">
        <v>577</v>
      </c>
      <c r="U56" s="92" t="s">
        <v>577</v>
      </c>
      <c r="V56" s="92" t="s">
        <v>577</v>
      </c>
      <c r="W56" s="68"/>
      <c r="X56" s="68"/>
    </row>
    <row r="57" spans="1:24" ht="14.25">
      <c r="A57" s="28" t="s">
        <v>119</v>
      </c>
      <c r="B57" s="450" t="s">
        <v>120</v>
      </c>
      <c r="C57" s="450"/>
      <c r="D57" s="450"/>
      <c r="E57" s="243" t="s">
        <v>600</v>
      </c>
      <c r="F57" s="243" t="s">
        <v>600</v>
      </c>
      <c r="G57" s="243" t="s">
        <v>600</v>
      </c>
      <c r="H57" s="243" t="s">
        <v>600</v>
      </c>
      <c r="I57" s="243" t="s">
        <v>600</v>
      </c>
      <c r="J57" s="243" t="s">
        <v>600</v>
      </c>
      <c r="K57" s="243" t="s">
        <v>600</v>
      </c>
      <c r="L57" s="68"/>
      <c r="M57" s="68"/>
      <c r="N57" s="92" t="s">
        <v>578</v>
      </c>
      <c r="O57" s="92" t="s">
        <v>578</v>
      </c>
      <c r="P57" s="92" t="s">
        <v>578</v>
      </c>
      <c r="Q57" s="92" t="s">
        <v>578</v>
      </c>
      <c r="R57" s="92" t="s">
        <v>578</v>
      </c>
      <c r="S57" s="92" t="s">
        <v>578</v>
      </c>
      <c r="T57" s="92" t="s">
        <v>578</v>
      </c>
      <c r="U57" s="92" t="s">
        <v>578</v>
      </c>
      <c r="V57" s="92" t="s">
        <v>578</v>
      </c>
      <c r="W57" s="68"/>
      <c r="X57" s="68"/>
    </row>
    <row r="58" spans="1:24" ht="15" thickBot="1">
      <c r="A58" s="29" t="s">
        <v>121</v>
      </c>
      <c r="B58" s="448" t="s">
        <v>124</v>
      </c>
      <c r="C58" s="448"/>
      <c r="D58" s="448"/>
      <c r="E58" s="245" t="s">
        <v>600</v>
      </c>
      <c r="F58" s="245" t="s">
        <v>600</v>
      </c>
      <c r="G58" s="245" t="s">
        <v>600</v>
      </c>
      <c r="H58" s="245" t="s">
        <v>600</v>
      </c>
      <c r="I58" s="245" t="s">
        <v>600</v>
      </c>
      <c r="J58" s="245" t="s">
        <v>600</v>
      </c>
      <c r="K58" s="245" t="s">
        <v>600</v>
      </c>
      <c r="L58" s="177"/>
      <c r="M58" s="177"/>
      <c r="N58" s="93" t="s">
        <v>349</v>
      </c>
      <c r="O58" s="93" t="s">
        <v>349</v>
      </c>
      <c r="P58" s="93" t="s">
        <v>349</v>
      </c>
      <c r="Q58" s="93" t="s">
        <v>349</v>
      </c>
      <c r="R58" s="93" t="s">
        <v>349</v>
      </c>
      <c r="S58" s="93" t="s">
        <v>349</v>
      </c>
      <c r="T58" s="93" t="s">
        <v>349</v>
      </c>
      <c r="U58" s="93" t="s">
        <v>349</v>
      </c>
      <c r="V58" s="93" t="s">
        <v>349</v>
      </c>
      <c r="W58" s="21"/>
      <c r="X58" s="21"/>
    </row>
    <row r="59" spans="1:24" ht="14.25">
      <c r="A59" s="3"/>
      <c r="B59" s="3"/>
      <c r="C59" s="2"/>
      <c r="D59" s="2"/>
      <c r="E59" s="2"/>
      <c r="F59" s="2"/>
      <c r="G59" s="2"/>
      <c r="H59" s="2"/>
      <c r="I59" s="2"/>
      <c r="J59" s="2"/>
      <c r="K59" s="2"/>
      <c r="L59" s="2"/>
      <c r="M59" s="2"/>
      <c r="N59" s="2"/>
      <c r="O59" s="2"/>
      <c r="P59" s="2"/>
      <c r="Q59" s="2"/>
      <c r="R59" s="2"/>
      <c r="S59" s="2"/>
      <c r="T59" s="2"/>
      <c r="U59" s="2"/>
      <c r="V59" s="2"/>
      <c r="W59" s="2"/>
      <c r="X59" s="2"/>
    </row>
    <row r="60" spans="1:28" ht="14.25">
      <c r="A60" s="262" t="s">
        <v>316</v>
      </c>
      <c r="B60" s="262"/>
      <c r="C60" s="246"/>
      <c r="D60" s="246"/>
      <c r="E60" s="246"/>
      <c r="F60" s="246"/>
      <c r="G60" s="246"/>
      <c r="H60" s="246"/>
      <c r="I60" s="246"/>
      <c r="J60" s="246"/>
      <c r="K60" s="246"/>
      <c r="L60" s="246"/>
      <c r="M60" s="246"/>
      <c r="N60" s="246"/>
      <c r="O60" s="246"/>
      <c r="P60" s="246"/>
      <c r="Q60" s="246"/>
      <c r="R60" s="246"/>
      <c r="S60" s="246"/>
      <c r="T60" s="246"/>
      <c r="U60" s="246"/>
      <c r="V60" s="246"/>
      <c r="W60" s="246"/>
      <c r="X60" s="2"/>
      <c r="Y60" s="6"/>
      <c r="Z60" s="19"/>
      <c r="AA60" s="19"/>
      <c r="AB60" s="19"/>
    </row>
    <row r="61" spans="1:24" ht="14.25">
      <c r="A61" s="16" t="s">
        <v>317</v>
      </c>
      <c r="B61" s="16"/>
      <c r="C61" s="2"/>
      <c r="D61" s="2"/>
      <c r="E61" s="2"/>
      <c r="F61" s="2"/>
      <c r="G61" s="2"/>
      <c r="H61" s="2"/>
      <c r="I61" s="2"/>
      <c r="J61" s="2"/>
      <c r="K61" s="2"/>
      <c r="L61" s="2"/>
      <c r="M61" s="2"/>
      <c r="N61" s="2"/>
      <c r="O61" s="2"/>
      <c r="P61" s="2"/>
      <c r="Q61" s="2"/>
      <c r="R61" s="2"/>
      <c r="S61" s="2"/>
      <c r="T61" s="2"/>
      <c r="U61" s="2"/>
      <c r="V61" s="2"/>
      <c r="W61" s="2"/>
      <c r="X61" s="2"/>
    </row>
    <row r="62" spans="1:24" ht="14.25">
      <c r="A62" s="16" t="s">
        <v>321</v>
      </c>
      <c r="B62" s="4"/>
      <c r="C62" s="2"/>
      <c r="D62" s="2"/>
      <c r="E62" s="2"/>
      <c r="F62" s="2"/>
      <c r="G62" s="2"/>
      <c r="H62" s="2"/>
      <c r="I62" s="2"/>
      <c r="J62" s="2"/>
      <c r="K62" s="2"/>
      <c r="L62" s="2"/>
      <c r="M62" s="2"/>
      <c r="N62" s="2"/>
      <c r="O62" s="2"/>
      <c r="P62" s="2"/>
      <c r="Q62" s="2"/>
      <c r="R62" s="2"/>
      <c r="S62" s="2"/>
      <c r="T62" s="2"/>
      <c r="U62" s="2"/>
      <c r="V62" s="2"/>
      <c r="W62" s="2"/>
      <c r="X62" s="2"/>
    </row>
    <row r="63" spans="1:24" ht="14.25">
      <c r="A63" s="16" t="s">
        <v>322</v>
      </c>
      <c r="B63" s="4"/>
      <c r="C63" s="2"/>
      <c r="D63" s="2"/>
      <c r="E63" s="2"/>
      <c r="F63" s="2"/>
      <c r="G63" s="2"/>
      <c r="H63" s="2"/>
      <c r="I63" s="2"/>
      <c r="J63" s="2"/>
      <c r="K63" s="2"/>
      <c r="L63" s="2"/>
      <c r="M63" s="2"/>
      <c r="N63" s="2"/>
      <c r="O63" s="2"/>
      <c r="P63" s="2"/>
      <c r="Q63" s="2"/>
      <c r="R63" s="2"/>
      <c r="S63" s="2"/>
      <c r="T63" s="2"/>
      <c r="U63" s="2"/>
      <c r="V63" s="2"/>
      <c r="W63" s="2"/>
      <c r="X63" s="2"/>
    </row>
    <row r="64" spans="1:24" ht="26.25" customHeight="1">
      <c r="A64" s="414" t="s">
        <v>328</v>
      </c>
      <c r="B64" s="415"/>
      <c r="C64" s="415"/>
      <c r="D64" s="415"/>
      <c r="E64" s="415"/>
      <c r="F64" s="415"/>
      <c r="G64" s="415"/>
      <c r="H64" s="415"/>
      <c r="I64" s="415"/>
      <c r="J64" s="415"/>
      <c r="K64" s="415"/>
      <c r="L64" s="415"/>
      <c r="M64" s="415"/>
      <c r="N64" s="415"/>
      <c r="O64" s="81"/>
      <c r="P64" s="81"/>
      <c r="Q64" s="81"/>
      <c r="R64" s="81"/>
      <c r="S64" s="81"/>
      <c r="T64" s="81"/>
      <c r="U64" s="81"/>
      <c r="V64" s="81"/>
      <c r="W64" s="2"/>
      <c r="X64" s="2"/>
    </row>
    <row r="65" spans="1:24" ht="14.25">
      <c r="A65" s="2"/>
      <c r="B65" s="2"/>
      <c r="C65" s="2"/>
      <c r="D65" s="2"/>
      <c r="E65" s="2"/>
      <c r="F65" s="2"/>
      <c r="G65" s="2"/>
      <c r="H65" s="2"/>
      <c r="I65" s="2"/>
      <c r="J65" s="2"/>
      <c r="K65" s="2"/>
      <c r="L65" s="2"/>
      <c r="M65" s="2"/>
      <c r="N65" s="2"/>
      <c r="O65" s="2"/>
      <c r="P65" s="2"/>
      <c r="Q65" s="2"/>
      <c r="R65" s="2"/>
      <c r="S65" s="2"/>
      <c r="T65" s="2"/>
      <c r="U65" s="2"/>
      <c r="V65" s="2"/>
      <c r="W65" s="2"/>
      <c r="X65" s="2"/>
    </row>
    <row r="66" spans="1:24" ht="14.25">
      <c r="A66" s="2"/>
      <c r="B66" s="2"/>
      <c r="C66" s="2"/>
      <c r="D66" s="2"/>
      <c r="E66" s="2"/>
      <c r="F66" s="2"/>
      <c r="G66" s="2"/>
      <c r="H66" s="2"/>
      <c r="I66" s="2"/>
      <c r="J66" s="2"/>
      <c r="K66" s="2"/>
      <c r="L66" s="2"/>
      <c r="M66" s="2"/>
      <c r="N66" s="2"/>
      <c r="O66" s="2"/>
      <c r="P66" s="2"/>
      <c r="Q66" s="2"/>
      <c r="R66" s="2"/>
      <c r="S66" s="2"/>
      <c r="T66" s="2"/>
      <c r="U66" s="2"/>
      <c r="V66" s="2"/>
      <c r="W66" s="2"/>
      <c r="X66" s="2"/>
    </row>
    <row r="67" spans="1:24" ht="14.25">
      <c r="A67" s="2"/>
      <c r="B67" s="2"/>
      <c r="C67" s="2"/>
      <c r="D67" s="2"/>
      <c r="E67" s="2"/>
      <c r="F67" s="2"/>
      <c r="G67" s="2"/>
      <c r="H67" s="2"/>
      <c r="I67" s="2"/>
      <c r="J67" s="2"/>
      <c r="K67" s="2"/>
      <c r="L67" s="2"/>
      <c r="M67" s="2"/>
      <c r="N67" s="2"/>
      <c r="O67" s="2"/>
      <c r="P67" s="2"/>
      <c r="Q67" s="2"/>
      <c r="R67" s="2"/>
      <c r="S67" s="2"/>
      <c r="T67" s="2"/>
      <c r="U67" s="2"/>
      <c r="V67" s="2"/>
      <c r="W67" s="2"/>
      <c r="X67" s="2"/>
    </row>
    <row r="68" spans="1:24" ht="14.25">
      <c r="A68" s="2"/>
      <c r="B68" s="2"/>
      <c r="C68" s="2"/>
      <c r="D68" s="2"/>
      <c r="E68" s="2"/>
      <c r="F68" s="2"/>
      <c r="G68" s="2"/>
      <c r="H68" s="2"/>
      <c r="I68" s="2"/>
      <c r="J68" s="2"/>
      <c r="K68" s="2"/>
      <c r="L68" s="2"/>
      <c r="M68" s="2"/>
      <c r="N68" s="2"/>
      <c r="O68" s="2"/>
      <c r="P68" s="2"/>
      <c r="Q68" s="2"/>
      <c r="R68" s="2"/>
      <c r="S68" s="2"/>
      <c r="T68" s="2"/>
      <c r="U68" s="2"/>
      <c r="V68" s="2"/>
      <c r="W68" s="2"/>
      <c r="X68" s="2"/>
    </row>
    <row r="69" spans="1:24" ht="14.25">
      <c r="A69" s="2"/>
      <c r="B69" s="2"/>
      <c r="C69" s="2"/>
      <c r="D69" s="2"/>
      <c r="E69" s="2"/>
      <c r="F69" s="2"/>
      <c r="G69" s="2"/>
      <c r="H69" s="2"/>
      <c r="I69" s="2"/>
      <c r="J69" s="2"/>
      <c r="K69" s="2"/>
      <c r="L69" s="2"/>
      <c r="M69" s="2"/>
      <c r="N69" s="2"/>
      <c r="O69" s="2"/>
      <c r="P69" s="2"/>
      <c r="Q69" s="2"/>
      <c r="R69" s="2"/>
      <c r="S69" s="2"/>
      <c r="T69" s="2"/>
      <c r="U69" s="2"/>
      <c r="V69" s="2"/>
      <c r="W69" s="2"/>
      <c r="X69" s="2"/>
    </row>
    <row r="70" spans="1:24" ht="14.25">
      <c r="A70" s="2"/>
      <c r="B70" s="2"/>
      <c r="C70" s="2"/>
      <c r="D70" s="2"/>
      <c r="E70" s="2"/>
      <c r="F70" s="2"/>
      <c r="G70" s="2"/>
      <c r="H70" s="2"/>
      <c r="I70" s="2"/>
      <c r="J70" s="2"/>
      <c r="K70" s="2"/>
      <c r="L70" s="2"/>
      <c r="M70" s="2"/>
      <c r="N70" s="2"/>
      <c r="O70" s="2"/>
      <c r="P70" s="2"/>
      <c r="Q70" s="2"/>
      <c r="R70" s="2"/>
      <c r="S70" s="2"/>
      <c r="T70" s="2"/>
      <c r="U70" s="2"/>
      <c r="V70" s="2"/>
      <c r="W70" s="2"/>
      <c r="X70" s="2"/>
    </row>
    <row r="71" spans="1:24" ht="14.25">
      <c r="A71" s="2"/>
      <c r="B71" s="2"/>
      <c r="C71" s="2"/>
      <c r="D71" s="2"/>
      <c r="E71" s="2"/>
      <c r="F71" s="2"/>
      <c r="G71" s="2"/>
      <c r="H71" s="2"/>
      <c r="I71" s="2"/>
      <c r="J71" s="2"/>
      <c r="K71" s="2"/>
      <c r="L71" s="2"/>
      <c r="M71" s="2"/>
      <c r="N71" s="2"/>
      <c r="O71" s="2"/>
      <c r="P71" s="2"/>
      <c r="Q71" s="2"/>
      <c r="R71" s="2"/>
      <c r="S71" s="2"/>
      <c r="T71" s="2"/>
      <c r="U71" s="2"/>
      <c r="V71" s="2"/>
      <c r="W71" s="2"/>
      <c r="X71" s="2"/>
    </row>
    <row r="72" spans="1:24" ht="14.25">
      <c r="A72" s="2"/>
      <c r="B72" s="2"/>
      <c r="C72" s="2"/>
      <c r="D72" s="2"/>
      <c r="E72" s="2"/>
      <c r="F72" s="2"/>
      <c r="G72" s="2"/>
      <c r="H72" s="2"/>
      <c r="I72" s="2"/>
      <c r="J72" s="2"/>
      <c r="K72" s="2"/>
      <c r="L72" s="2"/>
      <c r="M72" s="2"/>
      <c r="N72" s="2"/>
      <c r="O72" s="2"/>
      <c r="P72" s="2"/>
      <c r="Q72" s="2"/>
      <c r="R72" s="2"/>
      <c r="S72" s="2"/>
      <c r="T72" s="2"/>
      <c r="U72" s="2"/>
      <c r="V72" s="2"/>
      <c r="W72" s="2"/>
      <c r="X72" s="2"/>
    </row>
    <row r="73" spans="1:24" ht="14.25">
      <c r="A73" s="2"/>
      <c r="B73" s="2"/>
      <c r="C73" s="2"/>
      <c r="D73" s="2"/>
      <c r="E73" s="2"/>
      <c r="F73" s="2"/>
      <c r="G73" s="2"/>
      <c r="H73" s="2"/>
      <c r="I73" s="2"/>
      <c r="J73" s="2"/>
      <c r="K73" s="2"/>
      <c r="L73" s="2"/>
      <c r="M73" s="2"/>
      <c r="N73" s="2"/>
      <c r="O73" s="2"/>
      <c r="P73" s="2"/>
      <c r="Q73" s="2"/>
      <c r="R73" s="2"/>
      <c r="S73" s="2"/>
      <c r="T73" s="2"/>
      <c r="U73" s="2"/>
      <c r="V73" s="2"/>
      <c r="W73" s="2"/>
      <c r="X73" s="2"/>
    </row>
    <row r="74" spans="1:24" ht="14.25">
      <c r="A74" s="2"/>
      <c r="B74" s="2"/>
      <c r="C74" s="2"/>
      <c r="D74" s="2"/>
      <c r="E74" s="2"/>
      <c r="F74" s="2"/>
      <c r="G74" s="2"/>
      <c r="H74" s="2"/>
      <c r="I74" s="2"/>
      <c r="J74" s="2"/>
      <c r="K74" s="2"/>
      <c r="L74" s="2"/>
      <c r="M74" s="2"/>
      <c r="N74" s="2"/>
      <c r="O74" s="2"/>
      <c r="P74" s="2"/>
      <c r="Q74" s="2"/>
      <c r="R74" s="2"/>
      <c r="S74" s="2"/>
      <c r="T74" s="2"/>
      <c r="U74" s="2"/>
      <c r="V74" s="2"/>
      <c r="W74" s="2"/>
      <c r="X74" s="2"/>
    </row>
    <row r="75" spans="1:24" ht="14.25">
      <c r="A75" s="2"/>
      <c r="B75" s="2"/>
      <c r="C75" s="2"/>
      <c r="D75" s="2"/>
      <c r="E75" s="2"/>
      <c r="F75" s="2"/>
      <c r="G75" s="2"/>
      <c r="H75" s="2"/>
      <c r="I75" s="2"/>
      <c r="J75" s="2"/>
      <c r="K75" s="2"/>
      <c r="L75" s="2"/>
      <c r="M75" s="2"/>
      <c r="N75" s="2"/>
      <c r="O75" s="2"/>
      <c r="P75" s="2"/>
      <c r="Q75" s="2"/>
      <c r="R75" s="2"/>
      <c r="S75" s="2"/>
      <c r="T75" s="2"/>
      <c r="U75" s="2"/>
      <c r="V75" s="2"/>
      <c r="W75" s="2"/>
      <c r="X75" s="2"/>
    </row>
    <row r="76" spans="1:24" ht="14.25">
      <c r="A76" s="2"/>
      <c r="B76" s="2"/>
      <c r="C76" s="2"/>
      <c r="D76" s="2"/>
      <c r="E76" s="2"/>
      <c r="F76" s="2"/>
      <c r="G76" s="2"/>
      <c r="H76" s="2"/>
      <c r="I76" s="2"/>
      <c r="J76" s="2"/>
      <c r="K76" s="2"/>
      <c r="L76" s="2"/>
      <c r="M76" s="2"/>
      <c r="N76" s="2"/>
      <c r="O76" s="2"/>
      <c r="P76" s="2"/>
      <c r="Q76" s="2"/>
      <c r="R76" s="2"/>
      <c r="S76" s="2"/>
      <c r="T76" s="2"/>
      <c r="U76" s="2"/>
      <c r="V76" s="2"/>
      <c r="W76" s="2"/>
      <c r="X76" s="2"/>
    </row>
    <row r="77" spans="1:24" ht="14.25">
      <c r="A77" s="2"/>
      <c r="B77" s="2"/>
      <c r="C77" s="2"/>
      <c r="D77" s="2"/>
      <c r="E77" s="2"/>
      <c r="F77" s="2"/>
      <c r="G77" s="2"/>
      <c r="H77" s="2"/>
      <c r="I77" s="2"/>
      <c r="J77" s="2"/>
      <c r="K77" s="2"/>
      <c r="L77" s="2"/>
      <c r="M77" s="2"/>
      <c r="N77" s="2"/>
      <c r="O77" s="2"/>
      <c r="P77" s="2"/>
      <c r="Q77" s="2"/>
      <c r="R77" s="2"/>
      <c r="S77" s="2"/>
      <c r="T77" s="2"/>
      <c r="U77" s="2"/>
      <c r="V77" s="2"/>
      <c r="W77" s="2"/>
      <c r="X77" s="2"/>
    </row>
    <row r="78" spans="1:24" ht="14.25">
      <c r="A78" s="2"/>
      <c r="B78" s="2"/>
      <c r="C78" s="2"/>
      <c r="D78" s="2"/>
      <c r="E78" s="2"/>
      <c r="F78" s="2"/>
      <c r="G78" s="2"/>
      <c r="H78" s="2"/>
      <c r="I78" s="2"/>
      <c r="J78" s="2"/>
      <c r="K78" s="2"/>
      <c r="L78" s="2"/>
      <c r="M78" s="2"/>
      <c r="N78" s="2"/>
      <c r="O78" s="2"/>
      <c r="P78" s="2"/>
      <c r="Q78" s="2"/>
      <c r="R78" s="2"/>
      <c r="S78" s="2"/>
      <c r="T78" s="2"/>
      <c r="U78" s="2"/>
      <c r="V78" s="2"/>
      <c r="W78" s="2"/>
      <c r="X78" s="2"/>
    </row>
    <row r="79" spans="1:24" ht="14.25">
      <c r="A79" s="2"/>
      <c r="B79" s="2"/>
      <c r="C79" s="2"/>
      <c r="D79" s="2"/>
      <c r="E79" s="2"/>
      <c r="F79" s="2"/>
      <c r="G79" s="2"/>
      <c r="H79" s="2"/>
      <c r="I79" s="2"/>
      <c r="J79" s="2"/>
      <c r="K79" s="2"/>
      <c r="L79" s="2"/>
      <c r="M79" s="2"/>
      <c r="N79" s="2"/>
      <c r="O79" s="2"/>
      <c r="P79" s="2"/>
      <c r="Q79" s="2"/>
      <c r="R79" s="2"/>
      <c r="S79" s="2"/>
      <c r="T79" s="2"/>
      <c r="U79" s="2"/>
      <c r="V79" s="2"/>
      <c r="W79" s="2"/>
      <c r="X79" s="2"/>
    </row>
    <row r="80" spans="1:24" ht="14.25">
      <c r="A80" s="2"/>
      <c r="B80" s="2"/>
      <c r="C80" s="2"/>
      <c r="D80" s="2"/>
      <c r="E80" s="2"/>
      <c r="F80" s="2"/>
      <c r="G80" s="2"/>
      <c r="H80" s="2"/>
      <c r="I80" s="2"/>
      <c r="J80" s="2"/>
      <c r="K80" s="2"/>
      <c r="L80" s="2"/>
      <c r="M80" s="2"/>
      <c r="N80" s="2"/>
      <c r="O80" s="2"/>
      <c r="P80" s="2"/>
      <c r="Q80" s="2"/>
      <c r="R80" s="2"/>
      <c r="S80" s="2"/>
      <c r="T80" s="2"/>
      <c r="U80" s="2"/>
      <c r="V80" s="2"/>
      <c r="W80" s="2"/>
      <c r="X80" s="2"/>
    </row>
    <row r="81" spans="1:24" ht="14.25">
      <c r="A81" s="2"/>
      <c r="B81" s="2"/>
      <c r="C81" s="2"/>
      <c r="D81" s="2"/>
      <c r="E81" s="2"/>
      <c r="F81" s="2"/>
      <c r="G81" s="2"/>
      <c r="H81" s="2"/>
      <c r="I81" s="2"/>
      <c r="J81" s="2"/>
      <c r="K81" s="2"/>
      <c r="L81" s="2"/>
      <c r="M81" s="2"/>
      <c r="N81" s="2"/>
      <c r="O81" s="2"/>
      <c r="P81" s="2"/>
      <c r="Q81" s="2"/>
      <c r="R81" s="2"/>
      <c r="S81" s="2"/>
      <c r="T81" s="2"/>
      <c r="U81" s="2"/>
      <c r="V81" s="2"/>
      <c r="W81" s="2"/>
      <c r="X81" s="2"/>
    </row>
    <row r="82" spans="1:24" ht="14.25">
      <c r="A82" s="2"/>
      <c r="B82" s="2"/>
      <c r="C82" s="2"/>
      <c r="D82" s="2"/>
      <c r="E82" s="2"/>
      <c r="F82" s="2"/>
      <c r="G82" s="2"/>
      <c r="H82" s="2"/>
      <c r="I82" s="2"/>
      <c r="J82" s="2"/>
      <c r="K82" s="2"/>
      <c r="L82" s="2"/>
      <c r="M82" s="2"/>
      <c r="N82" s="2"/>
      <c r="O82" s="2"/>
      <c r="P82" s="2"/>
      <c r="Q82" s="2"/>
      <c r="R82" s="2"/>
      <c r="S82" s="2"/>
      <c r="T82" s="2"/>
      <c r="U82" s="2"/>
      <c r="V82" s="2"/>
      <c r="W82" s="2"/>
      <c r="X82" s="2"/>
    </row>
    <row r="83" spans="1:24" ht="14.25">
      <c r="A83" s="2"/>
      <c r="B83" s="2"/>
      <c r="C83" s="2"/>
      <c r="D83" s="2"/>
      <c r="E83" s="2"/>
      <c r="F83" s="2"/>
      <c r="G83" s="2"/>
      <c r="H83" s="2"/>
      <c r="I83" s="2"/>
      <c r="J83" s="2"/>
      <c r="K83" s="2"/>
      <c r="L83" s="2"/>
      <c r="M83" s="2"/>
      <c r="N83" s="2"/>
      <c r="O83" s="2"/>
      <c r="P83" s="2"/>
      <c r="Q83" s="2"/>
      <c r="R83" s="2"/>
      <c r="S83" s="2"/>
      <c r="T83" s="2"/>
      <c r="U83" s="2"/>
      <c r="V83" s="2"/>
      <c r="W83" s="2"/>
      <c r="X83" s="2"/>
    </row>
    <row r="84" spans="1:24" ht="14.25">
      <c r="A84" s="2"/>
      <c r="B84" s="2"/>
      <c r="C84" s="2"/>
      <c r="D84" s="2"/>
      <c r="E84" s="2"/>
      <c r="F84" s="2"/>
      <c r="G84" s="2"/>
      <c r="H84" s="2"/>
      <c r="I84" s="2"/>
      <c r="J84" s="2"/>
      <c r="K84" s="2"/>
      <c r="L84" s="2"/>
      <c r="M84" s="2"/>
      <c r="N84" s="2"/>
      <c r="O84" s="2"/>
      <c r="P84" s="2"/>
      <c r="Q84" s="2"/>
      <c r="R84" s="2"/>
      <c r="S84" s="2"/>
      <c r="T84" s="2"/>
      <c r="U84" s="2"/>
      <c r="V84" s="2"/>
      <c r="W84" s="2"/>
      <c r="X84" s="2"/>
    </row>
    <row r="85" spans="1:24" ht="14.25">
      <c r="A85" s="2"/>
      <c r="B85" s="2"/>
      <c r="C85" s="2"/>
      <c r="D85" s="2"/>
      <c r="E85" s="2"/>
      <c r="F85" s="2"/>
      <c r="G85" s="2"/>
      <c r="H85" s="2"/>
      <c r="I85" s="2"/>
      <c r="J85" s="2"/>
      <c r="K85" s="2"/>
      <c r="L85" s="2"/>
      <c r="M85" s="2"/>
      <c r="N85" s="2"/>
      <c r="O85" s="2"/>
      <c r="P85" s="2"/>
      <c r="Q85" s="2"/>
      <c r="R85" s="2"/>
      <c r="S85" s="2"/>
      <c r="T85" s="2"/>
      <c r="U85" s="2"/>
      <c r="V85" s="2"/>
      <c r="W85" s="2"/>
      <c r="X85" s="2"/>
    </row>
    <row r="86" spans="1:24" ht="14.25">
      <c r="A86" s="2"/>
      <c r="B86" s="2"/>
      <c r="C86" s="2"/>
      <c r="D86" s="2"/>
      <c r="E86" s="2"/>
      <c r="F86" s="2"/>
      <c r="G86" s="2"/>
      <c r="H86" s="2"/>
      <c r="I86" s="2"/>
      <c r="J86" s="2"/>
      <c r="K86" s="2"/>
      <c r="L86" s="2"/>
      <c r="M86" s="2"/>
      <c r="N86" s="2"/>
      <c r="O86" s="2"/>
      <c r="P86" s="2"/>
      <c r="Q86" s="2"/>
      <c r="R86" s="2"/>
      <c r="S86" s="2"/>
      <c r="T86" s="2"/>
      <c r="U86" s="2"/>
      <c r="V86" s="2"/>
      <c r="W86" s="2"/>
      <c r="X86" s="2"/>
    </row>
    <row r="87" spans="1:24" ht="14.25">
      <c r="A87" s="2"/>
      <c r="B87" s="2"/>
      <c r="C87" s="2"/>
      <c r="D87" s="2"/>
      <c r="E87" s="2"/>
      <c r="F87" s="2"/>
      <c r="G87" s="2"/>
      <c r="H87" s="2"/>
      <c r="I87" s="2"/>
      <c r="J87" s="2"/>
      <c r="K87" s="2"/>
      <c r="L87" s="2"/>
      <c r="M87" s="2"/>
      <c r="N87" s="2"/>
      <c r="O87" s="2"/>
      <c r="P87" s="2"/>
      <c r="Q87" s="2"/>
      <c r="R87" s="2"/>
      <c r="S87" s="2"/>
      <c r="T87" s="2"/>
      <c r="U87" s="2"/>
      <c r="V87" s="2"/>
      <c r="W87" s="2"/>
      <c r="X87" s="2"/>
    </row>
    <row r="88" spans="1:24" ht="14.25">
      <c r="A88" s="2"/>
      <c r="B88" s="2"/>
      <c r="C88" s="2"/>
      <c r="D88" s="2"/>
      <c r="E88" s="2"/>
      <c r="F88" s="2"/>
      <c r="G88" s="2"/>
      <c r="H88" s="2"/>
      <c r="I88" s="2"/>
      <c r="J88" s="2"/>
      <c r="K88" s="2"/>
      <c r="L88" s="2"/>
      <c r="M88" s="2"/>
      <c r="N88" s="2"/>
      <c r="O88" s="2"/>
      <c r="P88" s="2"/>
      <c r="Q88" s="2"/>
      <c r="R88" s="2"/>
      <c r="S88" s="2"/>
      <c r="T88" s="2"/>
      <c r="U88" s="2"/>
      <c r="V88" s="2"/>
      <c r="W88" s="2"/>
      <c r="X88" s="2"/>
    </row>
    <row r="89" spans="1:24" ht="14.25">
      <c r="A89" s="2"/>
      <c r="B89" s="2"/>
      <c r="C89" s="2"/>
      <c r="D89" s="2"/>
      <c r="E89" s="2"/>
      <c r="F89" s="2"/>
      <c r="G89" s="2"/>
      <c r="H89" s="2"/>
      <c r="I89" s="2"/>
      <c r="J89" s="2"/>
      <c r="K89" s="2"/>
      <c r="L89" s="2"/>
      <c r="M89" s="2"/>
      <c r="N89" s="2"/>
      <c r="O89" s="2"/>
      <c r="P89" s="2"/>
      <c r="Q89" s="2"/>
      <c r="R89" s="2"/>
      <c r="S89" s="2"/>
      <c r="T89" s="2"/>
      <c r="U89" s="2"/>
      <c r="V89" s="2"/>
      <c r="W89" s="2"/>
      <c r="X89" s="2"/>
    </row>
    <row r="90" spans="1:24" ht="14.25">
      <c r="A90" s="2"/>
      <c r="B90" s="2"/>
      <c r="C90" s="2"/>
      <c r="D90" s="2"/>
      <c r="E90" s="2"/>
      <c r="F90" s="2"/>
      <c r="G90" s="2"/>
      <c r="H90" s="2"/>
      <c r="I90" s="2"/>
      <c r="J90" s="2"/>
      <c r="K90" s="2"/>
      <c r="L90" s="2"/>
      <c r="M90" s="2"/>
      <c r="N90" s="2"/>
      <c r="O90" s="2"/>
      <c r="P90" s="2"/>
      <c r="Q90" s="2"/>
      <c r="R90" s="2"/>
      <c r="S90" s="2"/>
      <c r="T90" s="2"/>
      <c r="U90" s="2"/>
      <c r="V90" s="2"/>
      <c r="W90" s="2"/>
      <c r="X90" s="2"/>
    </row>
    <row r="91" spans="1:24" ht="14.25">
      <c r="A91" s="2"/>
      <c r="B91" s="2"/>
      <c r="C91" s="2"/>
      <c r="D91" s="2"/>
      <c r="E91" s="2"/>
      <c r="F91" s="2"/>
      <c r="G91" s="2"/>
      <c r="H91" s="2"/>
      <c r="I91" s="2"/>
      <c r="J91" s="2"/>
      <c r="K91" s="2"/>
      <c r="L91" s="2"/>
      <c r="M91" s="2"/>
      <c r="N91" s="2"/>
      <c r="O91" s="2"/>
      <c r="P91" s="2"/>
      <c r="Q91" s="2"/>
      <c r="R91" s="2"/>
      <c r="S91" s="2"/>
      <c r="T91" s="2"/>
      <c r="U91" s="2"/>
      <c r="V91" s="2"/>
      <c r="W91" s="2"/>
      <c r="X91" s="2"/>
    </row>
    <row r="92" spans="1:24" ht="14.25">
      <c r="A92" s="2"/>
      <c r="B92" s="2"/>
      <c r="C92" s="2"/>
      <c r="D92" s="2"/>
      <c r="E92" s="2"/>
      <c r="F92" s="2"/>
      <c r="G92" s="2"/>
      <c r="H92" s="2"/>
      <c r="I92" s="2"/>
      <c r="J92" s="2"/>
      <c r="K92" s="2"/>
      <c r="L92" s="2"/>
      <c r="M92" s="2"/>
      <c r="N92" s="2"/>
      <c r="O92" s="2"/>
      <c r="P92" s="2"/>
      <c r="Q92" s="2"/>
      <c r="R92" s="2"/>
      <c r="S92" s="2"/>
      <c r="T92" s="2"/>
      <c r="U92" s="2"/>
      <c r="V92" s="2"/>
      <c r="W92" s="2"/>
      <c r="X92" s="2"/>
    </row>
    <row r="93" spans="1:24" ht="14.25">
      <c r="A93" s="2"/>
      <c r="B93" s="2"/>
      <c r="C93" s="2"/>
      <c r="D93" s="2"/>
      <c r="E93" s="2"/>
      <c r="F93" s="2"/>
      <c r="G93" s="2"/>
      <c r="H93" s="2"/>
      <c r="I93" s="2"/>
      <c r="J93" s="2"/>
      <c r="K93" s="2"/>
      <c r="L93" s="2"/>
      <c r="M93" s="2"/>
      <c r="N93" s="2"/>
      <c r="O93" s="2"/>
      <c r="P93" s="2"/>
      <c r="Q93" s="2"/>
      <c r="R93" s="2"/>
      <c r="S93" s="2"/>
      <c r="T93" s="2"/>
      <c r="U93" s="2"/>
      <c r="V93" s="2"/>
      <c r="W93" s="2"/>
      <c r="X93" s="2"/>
    </row>
    <row r="94" spans="1:24" ht="14.25">
      <c r="A94" s="2"/>
      <c r="B94" s="2"/>
      <c r="C94" s="2"/>
      <c r="D94" s="2"/>
      <c r="E94" s="2"/>
      <c r="F94" s="2"/>
      <c r="G94" s="2"/>
      <c r="H94" s="2"/>
      <c r="I94" s="2"/>
      <c r="J94" s="2"/>
      <c r="K94" s="2"/>
      <c r="L94" s="2"/>
      <c r="M94" s="2"/>
      <c r="N94" s="2"/>
      <c r="O94" s="2"/>
      <c r="P94" s="2"/>
      <c r="Q94" s="2"/>
      <c r="R94" s="2"/>
      <c r="S94" s="2"/>
      <c r="T94" s="2"/>
      <c r="U94" s="2"/>
      <c r="V94" s="2"/>
      <c r="W94" s="2"/>
      <c r="X94" s="2"/>
    </row>
    <row r="95" spans="1:24" ht="14.25">
      <c r="A95" s="2"/>
      <c r="B95" s="2"/>
      <c r="C95" s="2"/>
      <c r="D95" s="2"/>
      <c r="E95" s="2"/>
      <c r="F95" s="2"/>
      <c r="G95" s="2"/>
      <c r="H95" s="2"/>
      <c r="I95" s="2"/>
      <c r="J95" s="2"/>
      <c r="K95" s="2"/>
      <c r="L95" s="2"/>
      <c r="M95" s="2"/>
      <c r="N95" s="2"/>
      <c r="O95" s="2"/>
      <c r="P95" s="2"/>
      <c r="Q95" s="2"/>
      <c r="R95" s="2"/>
      <c r="S95" s="2"/>
      <c r="T95" s="2"/>
      <c r="U95" s="2"/>
      <c r="V95" s="2"/>
      <c r="W95" s="2"/>
      <c r="X95" s="2"/>
    </row>
    <row r="96" spans="1:24" ht="14.25">
      <c r="A96" s="2"/>
      <c r="B96" s="2"/>
      <c r="C96" s="2"/>
      <c r="D96" s="2"/>
      <c r="E96" s="2"/>
      <c r="F96" s="2"/>
      <c r="G96" s="2"/>
      <c r="H96" s="2"/>
      <c r="I96" s="2"/>
      <c r="J96" s="2"/>
      <c r="K96" s="2"/>
      <c r="L96" s="2"/>
      <c r="M96" s="2"/>
      <c r="N96" s="2"/>
      <c r="O96" s="2"/>
      <c r="P96" s="2"/>
      <c r="Q96" s="2"/>
      <c r="R96" s="2"/>
      <c r="S96" s="2"/>
      <c r="T96" s="2"/>
      <c r="U96" s="2"/>
      <c r="V96" s="2"/>
      <c r="W96" s="2"/>
      <c r="X96" s="2"/>
    </row>
    <row r="97" spans="1:24" ht="14.25">
      <c r="A97" s="2"/>
      <c r="B97" s="2"/>
      <c r="C97" s="2"/>
      <c r="D97" s="2"/>
      <c r="E97" s="2"/>
      <c r="F97" s="2"/>
      <c r="G97" s="2"/>
      <c r="H97" s="2"/>
      <c r="I97" s="2"/>
      <c r="J97" s="2"/>
      <c r="K97" s="2"/>
      <c r="L97" s="2"/>
      <c r="M97" s="2"/>
      <c r="N97" s="2"/>
      <c r="O97" s="2"/>
      <c r="P97" s="2"/>
      <c r="Q97" s="2"/>
      <c r="R97" s="2"/>
      <c r="S97" s="2"/>
      <c r="T97" s="2"/>
      <c r="U97" s="2"/>
      <c r="V97" s="2"/>
      <c r="W97" s="2"/>
      <c r="X97" s="2"/>
    </row>
    <row r="98" spans="1:24" ht="14.25">
      <c r="A98" s="2"/>
      <c r="B98" s="2"/>
      <c r="C98" s="2"/>
      <c r="D98" s="2"/>
      <c r="E98" s="2"/>
      <c r="F98" s="2"/>
      <c r="G98" s="2"/>
      <c r="H98" s="2"/>
      <c r="I98" s="2"/>
      <c r="J98" s="2"/>
      <c r="K98" s="2"/>
      <c r="L98" s="2"/>
      <c r="M98" s="2"/>
      <c r="N98" s="2"/>
      <c r="O98" s="2"/>
      <c r="P98" s="2"/>
      <c r="Q98" s="2"/>
      <c r="R98" s="2"/>
      <c r="S98" s="2"/>
      <c r="T98" s="2"/>
      <c r="U98" s="2"/>
      <c r="V98" s="2"/>
      <c r="W98" s="2"/>
      <c r="X98" s="2"/>
    </row>
    <row r="99" spans="1:24" ht="14.25">
      <c r="A99" s="2"/>
      <c r="B99" s="2"/>
      <c r="C99" s="2"/>
      <c r="D99" s="2"/>
      <c r="E99" s="2"/>
      <c r="F99" s="2"/>
      <c r="G99" s="2"/>
      <c r="H99" s="2"/>
      <c r="I99" s="2"/>
      <c r="J99" s="2"/>
      <c r="K99" s="2"/>
      <c r="L99" s="2"/>
      <c r="M99" s="2"/>
      <c r="N99" s="2"/>
      <c r="O99" s="2"/>
      <c r="P99" s="2"/>
      <c r="Q99" s="2"/>
      <c r="R99" s="2"/>
      <c r="S99" s="2"/>
      <c r="T99" s="2"/>
      <c r="U99" s="2"/>
      <c r="V99" s="2"/>
      <c r="W99" s="2"/>
      <c r="X99" s="2"/>
    </row>
    <row r="100" spans="1:24" ht="14.25">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ht="14.25">
      <c r="A101" s="2"/>
      <c r="B101" s="2"/>
      <c r="C101" s="2"/>
      <c r="D101" s="2"/>
      <c r="E101" s="2"/>
      <c r="F101" s="2"/>
      <c r="G101" s="2"/>
      <c r="H101" s="2"/>
      <c r="I101" s="2"/>
      <c r="J101" s="2"/>
      <c r="K101" s="2"/>
      <c r="L101" s="2"/>
      <c r="M101" s="2"/>
      <c r="N101" s="2"/>
      <c r="O101" s="2"/>
      <c r="P101" s="2"/>
      <c r="Q101" s="2"/>
      <c r="R101" s="2"/>
      <c r="S101" s="2"/>
      <c r="T101" s="2"/>
      <c r="U101" s="2"/>
      <c r="V101" s="2"/>
      <c r="W101" s="2"/>
      <c r="X101" s="2"/>
    </row>
    <row r="102" spans="1:24" ht="14.25">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14.25">
      <c r="A103" s="2"/>
      <c r="B103" s="2"/>
      <c r="C103" s="2"/>
      <c r="D103" s="2"/>
      <c r="E103" s="2"/>
      <c r="F103" s="2"/>
      <c r="G103" s="2"/>
      <c r="H103" s="2"/>
      <c r="I103" s="2"/>
      <c r="J103" s="2"/>
      <c r="K103" s="2"/>
      <c r="L103" s="2"/>
      <c r="M103" s="2"/>
      <c r="N103" s="2"/>
      <c r="O103" s="2"/>
      <c r="P103" s="2"/>
      <c r="Q103" s="2"/>
      <c r="R103" s="2"/>
      <c r="S103" s="2"/>
      <c r="T103" s="2"/>
      <c r="U103" s="2"/>
      <c r="V103" s="2"/>
      <c r="W103" s="2"/>
      <c r="X103" s="2"/>
    </row>
    <row r="104" spans="1:24" ht="14.25">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14.25">
      <c r="A105" s="2"/>
      <c r="B105" s="2"/>
      <c r="C105" s="2"/>
      <c r="D105" s="2"/>
      <c r="E105" s="2"/>
      <c r="F105" s="2"/>
      <c r="G105" s="2"/>
      <c r="H105" s="2"/>
      <c r="I105" s="2"/>
      <c r="J105" s="2"/>
      <c r="K105" s="2"/>
      <c r="L105" s="2"/>
      <c r="M105" s="2"/>
      <c r="N105" s="2"/>
      <c r="O105" s="2"/>
      <c r="P105" s="2"/>
      <c r="Q105" s="2"/>
      <c r="R105" s="2"/>
      <c r="S105" s="2"/>
      <c r="T105" s="2"/>
      <c r="U105" s="2"/>
      <c r="V105" s="2"/>
      <c r="W105" s="2"/>
      <c r="X105" s="2"/>
    </row>
    <row r="106" spans="1:24" ht="14.25">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14.25">
      <c r="A107" s="2"/>
      <c r="B107" s="2"/>
      <c r="C107" s="2"/>
      <c r="D107" s="2"/>
      <c r="E107" s="2"/>
      <c r="F107" s="2"/>
      <c r="G107" s="2"/>
      <c r="H107" s="2"/>
      <c r="I107" s="2"/>
      <c r="J107" s="2"/>
      <c r="K107" s="2"/>
      <c r="L107" s="2"/>
      <c r="M107" s="2"/>
      <c r="N107" s="2"/>
      <c r="O107" s="2"/>
      <c r="P107" s="2"/>
      <c r="Q107" s="2"/>
      <c r="R107" s="2"/>
      <c r="S107" s="2"/>
      <c r="T107" s="2"/>
      <c r="U107" s="2"/>
      <c r="V107" s="2"/>
      <c r="W107" s="2"/>
      <c r="X107" s="2"/>
    </row>
    <row r="108" spans="1:24" ht="14.25">
      <c r="A108" s="2"/>
      <c r="B108" s="2"/>
      <c r="C108" s="2"/>
      <c r="D108" s="2"/>
      <c r="E108" s="2"/>
      <c r="F108" s="2"/>
      <c r="G108" s="2"/>
      <c r="H108" s="2"/>
      <c r="I108" s="2"/>
      <c r="J108" s="2"/>
      <c r="K108" s="2"/>
      <c r="L108" s="2"/>
      <c r="M108" s="2"/>
      <c r="N108" s="2"/>
      <c r="O108" s="2"/>
      <c r="P108" s="2"/>
      <c r="Q108" s="2"/>
      <c r="R108" s="2"/>
      <c r="S108" s="2"/>
      <c r="T108" s="2"/>
      <c r="U108" s="2"/>
      <c r="V108" s="2"/>
      <c r="W108" s="2"/>
      <c r="X108" s="2"/>
    </row>
    <row r="109" spans="1:24" ht="14.25">
      <c r="A109" s="2"/>
      <c r="B109" s="2"/>
      <c r="C109" s="2"/>
      <c r="D109" s="2"/>
      <c r="E109" s="2"/>
      <c r="F109" s="2"/>
      <c r="G109" s="2"/>
      <c r="H109" s="2"/>
      <c r="I109" s="2"/>
      <c r="J109" s="2"/>
      <c r="K109" s="2"/>
      <c r="L109" s="2"/>
      <c r="M109" s="2"/>
      <c r="N109" s="2"/>
      <c r="O109" s="2"/>
      <c r="P109" s="2"/>
      <c r="Q109" s="2"/>
      <c r="R109" s="2"/>
      <c r="S109" s="2"/>
      <c r="T109" s="2"/>
      <c r="U109" s="2"/>
      <c r="V109" s="2"/>
      <c r="W109" s="2"/>
      <c r="X109" s="2"/>
    </row>
    <row r="110" spans="1:24" ht="14.25">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24" ht="14.25">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14.25">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ht="14.25">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ht="14.25">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ht="14.25">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14.25">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14.25">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14.25">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14.25">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14.25">
      <c r="A120" s="2"/>
      <c r="B120" s="2"/>
      <c r="C120" s="2"/>
      <c r="D120" s="2"/>
      <c r="E120" s="2"/>
      <c r="F120" s="2"/>
      <c r="G120" s="2"/>
      <c r="H120" s="2"/>
      <c r="I120" s="2"/>
      <c r="J120" s="2"/>
      <c r="K120" s="2"/>
      <c r="L120" s="2"/>
      <c r="M120" s="2"/>
      <c r="N120" s="2"/>
      <c r="O120" s="2"/>
      <c r="P120" s="2"/>
      <c r="Q120" s="2"/>
      <c r="R120" s="2"/>
      <c r="S120" s="2"/>
      <c r="T120" s="2"/>
      <c r="U120" s="2"/>
      <c r="V120" s="2"/>
      <c r="W120" s="2"/>
      <c r="X120" s="2"/>
    </row>
    <row r="121" spans="1:24" ht="14.25">
      <c r="A121" s="2"/>
      <c r="B121" s="2"/>
      <c r="C121" s="2"/>
      <c r="D121" s="2"/>
      <c r="E121" s="2"/>
      <c r="F121" s="2"/>
      <c r="G121" s="2"/>
      <c r="H121" s="2"/>
      <c r="I121" s="2"/>
      <c r="J121" s="2"/>
      <c r="K121" s="2"/>
      <c r="L121" s="2"/>
      <c r="M121" s="2"/>
      <c r="N121" s="2"/>
      <c r="O121" s="2"/>
      <c r="P121" s="2"/>
      <c r="Q121" s="2"/>
      <c r="R121" s="2"/>
      <c r="S121" s="2"/>
      <c r="T121" s="2"/>
      <c r="U121" s="2"/>
      <c r="V121" s="2"/>
      <c r="W121" s="2"/>
      <c r="X121" s="2"/>
    </row>
    <row r="122" spans="1:24" ht="14.25">
      <c r="A122" s="2"/>
      <c r="B122" s="2"/>
      <c r="C122" s="2"/>
      <c r="D122" s="2"/>
      <c r="E122" s="2"/>
      <c r="F122" s="2"/>
      <c r="G122" s="2"/>
      <c r="H122" s="2"/>
      <c r="I122" s="2"/>
      <c r="J122" s="2"/>
      <c r="K122" s="2"/>
      <c r="L122" s="2"/>
      <c r="M122" s="2"/>
      <c r="N122" s="2"/>
      <c r="O122" s="2"/>
      <c r="P122" s="2"/>
      <c r="Q122" s="2"/>
      <c r="R122" s="2"/>
      <c r="S122" s="2"/>
      <c r="T122" s="2"/>
      <c r="U122" s="2"/>
      <c r="V122" s="2"/>
      <c r="W122" s="2"/>
      <c r="X122" s="2"/>
    </row>
    <row r="123" spans="1:24" ht="14.25">
      <c r="A123" s="2"/>
      <c r="B123" s="2"/>
      <c r="C123" s="2"/>
      <c r="D123" s="2"/>
      <c r="E123" s="2"/>
      <c r="F123" s="2"/>
      <c r="G123" s="2"/>
      <c r="H123" s="2"/>
      <c r="I123" s="2"/>
      <c r="J123" s="2"/>
      <c r="K123" s="2"/>
      <c r="L123" s="2"/>
      <c r="M123" s="2"/>
      <c r="N123" s="2"/>
      <c r="O123" s="2"/>
      <c r="P123" s="2"/>
      <c r="Q123" s="2"/>
      <c r="R123" s="2"/>
      <c r="S123" s="2"/>
      <c r="T123" s="2"/>
      <c r="U123" s="2"/>
      <c r="V123" s="2"/>
      <c r="W123" s="2"/>
      <c r="X123" s="2"/>
    </row>
    <row r="124" spans="1:24" ht="14.25">
      <c r="A124" s="2"/>
      <c r="B124" s="2"/>
      <c r="C124" s="2"/>
      <c r="D124" s="2"/>
      <c r="E124" s="2"/>
      <c r="F124" s="2"/>
      <c r="G124" s="2"/>
      <c r="H124" s="2"/>
      <c r="I124" s="2"/>
      <c r="J124" s="2"/>
      <c r="K124" s="2"/>
      <c r="L124" s="2"/>
      <c r="M124" s="2"/>
      <c r="N124" s="2"/>
      <c r="O124" s="2"/>
      <c r="P124" s="2"/>
      <c r="Q124" s="2"/>
      <c r="R124" s="2"/>
      <c r="S124" s="2"/>
      <c r="T124" s="2"/>
      <c r="U124" s="2"/>
      <c r="V124" s="2"/>
      <c r="W124" s="2"/>
      <c r="X124" s="2"/>
    </row>
    <row r="125" spans="1:24" ht="14.25">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14.25">
      <c r="A126" s="2"/>
      <c r="B126" s="2"/>
      <c r="C126" s="2"/>
      <c r="D126" s="2"/>
      <c r="E126" s="2"/>
      <c r="F126" s="2"/>
      <c r="G126" s="2"/>
      <c r="H126" s="2"/>
      <c r="I126" s="2"/>
      <c r="J126" s="2"/>
      <c r="K126" s="2"/>
      <c r="L126" s="2"/>
      <c r="M126" s="2"/>
      <c r="N126" s="2"/>
      <c r="O126" s="2"/>
      <c r="P126" s="2"/>
      <c r="Q126" s="2"/>
      <c r="R126" s="2"/>
      <c r="S126" s="2"/>
      <c r="T126" s="2"/>
      <c r="U126" s="2"/>
      <c r="V126" s="2"/>
      <c r="W126" s="2"/>
      <c r="X126" s="2"/>
    </row>
    <row r="127" spans="1:24" ht="14.25">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14.25">
      <c r="A128" s="2"/>
      <c r="B128" s="2"/>
      <c r="C128" s="2"/>
      <c r="D128" s="2"/>
      <c r="E128" s="2"/>
      <c r="F128" s="2"/>
      <c r="G128" s="2"/>
      <c r="H128" s="2"/>
      <c r="I128" s="2"/>
      <c r="J128" s="2"/>
      <c r="K128" s="2"/>
      <c r="L128" s="2"/>
      <c r="M128" s="2"/>
      <c r="N128" s="2"/>
      <c r="O128" s="2"/>
      <c r="P128" s="2"/>
      <c r="Q128" s="2"/>
      <c r="R128" s="2"/>
      <c r="S128" s="2"/>
      <c r="T128" s="2"/>
      <c r="U128" s="2"/>
      <c r="V128" s="2"/>
      <c r="W128" s="2"/>
      <c r="X128" s="2"/>
    </row>
    <row r="129" spans="1:24" ht="14.25">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14.25">
      <c r="A130" s="2"/>
      <c r="B130" s="2"/>
      <c r="C130" s="2"/>
      <c r="D130" s="2"/>
      <c r="E130" s="2"/>
      <c r="F130" s="2"/>
      <c r="G130" s="2"/>
      <c r="H130" s="2"/>
      <c r="I130" s="2"/>
      <c r="J130" s="2"/>
      <c r="K130" s="2"/>
      <c r="L130" s="2"/>
      <c r="M130" s="2"/>
      <c r="N130" s="2"/>
      <c r="O130" s="2"/>
      <c r="P130" s="2"/>
      <c r="Q130" s="2"/>
      <c r="R130" s="2"/>
      <c r="S130" s="2"/>
      <c r="T130" s="2"/>
      <c r="U130" s="2"/>
      <c r="V130" s="2"/>
      <c r="W130" s="2"/>
      <c r="X130" s="2"/>
    </row>
    <row r="131" spans="1:24" ht="14.25">
      <c r="A131" s="2"/>
      <c r="B131" s="2"/>
      <c r="C131" s="2"/>
      <c r="D131" s="2"/>
      <c r="E131" s="2"/>
      <c r="F131" s="2"/>
      <c r="G131" s="2"/>
      <c r="H131" s="2"/>
      <c r="I131" s="2"/>
      <c r="J131" s="2"/>
      <c r="K131" s="2"/>
      <c r="L131" s="2"/>
      <c r="M131" s="2"/>
      <c r="N131" s="2"/>
      <c r="O131" s="2"/>
      <c r="P131" s="2"/>
      <c r="Q131" s="2"/>
      <c r="R131" s="2"/>
      <c r="S131" s="2"/>
      <c r="T131" s="2"/>
      <c r="U131" s="2"/>
      <c r="V131" s="2"/>
      <c r="W131" s="2"/>
      <c r="X131" s="2"/>
    </row>
    <row r="132" spans="1:24" ht="14.25">
      <c r="A132" s="2"/>
      <c r="B132" s="2"/>
      <c r="C132" s="2"/>
      <c r="D132" s="2"/>
      <c r="E132" s="2"/>
      <c r="F132" s="2"/>
      <c r="G132" s="2"/>
      <c r="H132" s="2"/>
      <c r="I132" s="2"/>
      <c r="J132" s="2"/>
      <c r="K132" s="2"/>
      <c r="L132" s="2"/>
      <c r="M132" s="2"/>
      <c r="N132" s="2"/>
      <c r="O132" s="2"/>
      <c r="P132" s="2"/>
      <c r="Q132" s="2"/>
      <c r="R132" s="2"/>
      <c r="S132" s="2"/>
      <c r="T132" s="2"/>
      <c r="U132" s="2"/>
      <c r="V132" s="2"/>
      <c r="W132" s="2"/>
      <c r="X132" s="2"/>
    </row>
    <row r="133" spans="1:24" ht="14.25">
      <c r="A133" s="2"/>
      <c r="B133" s="2"/>
      <c r="C133" s="2"/>
      <c r="D133" s="2"/>
      <c r="E133" s="2"/>
      <c r="F133" s="2"/>
      <c r="G133" s="2"/>
      <c r="H133" s="2"/>
      <c r="I133" s="2"/>
      <c r="J133" s="2"/>
      <c r="K133" s="2"/>
      <c r="L133" s="2"/>
      <c r="M133" s="2"/>
      <c r="N133" s="2"/>
      <c r="O133" s="2"/>
      <c r="P133" s="2"/>
      <c r="Q133" s="2"/>
      <c r="R133" s="2"/>
      <c r="S133" s="2"/>
      <c r="T133" s="2"/>
      <c r="U133" s="2"/>
      <c r="V133" s="2"/>
      <c r="W133" s="2"/>
      <c r="X133" s="2"/>
    </row>
    <row r="134" spans="1:24" ht="14.25">
      <c r="A134" s="2"/>
      <c r="B134" s="2"/>
      <c r="C134" s="2"/>
      <c r="D134" s="2"/>
      <c r="E134" s="2"/>
      <c r="F134" s="2"/>
      <c r="G134" s="2"/>
      <c r="H134" s="2"/>
      <c r="I134" s="2"/>
      <c r="J134" s="2"/>
      <c r="K134" s="2"/>
      <c r="L134" s="2"/>
      <c r="M134" s="2"/>
      <c r="N134" s="2"/>
      <c r="O134" s="2"/>
      <c r="P134" s="2"/>
      <c r="Q134" s="2"/>
      <c r="R134" s="2"/>
      <c r="S134" s="2"/>
      <c r="T134" s="2"/>
      <c r="U134" s="2"/>
      <c r="V134" s="2"/>
      <c r="W134" s="2"/>
      <c r="X134" s="2"/>
    </row>
    <row r="135" spans="1:24" ht="14.25">
      <c r="A135" s="2"/>
      <c r="B135" s="2"/>
      <c r="C135" s="2"/>
      <c r="D135" s="2"/>
      <c r="E135" s="2"/>
      <c r="F135" s="2"/>
      <c r="G135" s="2"/>
      <c r="H135" s="2"/>
      <c r="I135" s="2"/>
      <c r="J135" s="2"/>
      <c r="K135" s="2"/>
      <c r="L135" s="2"/>
      <c r="M135" s="2"/>
      <c r="N135" s="2"/>
      <c r="O135" s="2"/>
      <c r="P135" s="2"/>
      <c r="Q135" s="2"/>
      <c r="R135" s="2"/>
      <c r="S135" s="2"/>
      <c r="T135" s="2"/>
      <c r="U135" s="2"/>
      <c r="V135" s="2"/>
      <c r="W135" s="2"/>
      <c r="X135" s="2"/>
    </row>
    <row r="136" spans="1:24" ht="14.25">
      <c r="A136" s="2"/>
      <c r="B136" s="2"/>
      <c r="C136" s="2"/>
      <c r="D136" s="2"/>
      <c r="E136" s="2"/>
      <c r="F136" s="2"/>
      <c r="G136" s="2"/>
      <c r="H136" s="2"/>
      <c r="I136" s="2"/>
      <c r="J136" s="2"/>
      <c r="K136" s="2"/>
      <c r="L136" s="2"/>
      <c r="M136" s="2"/>
      <c r="N136" s="2"/>
      <c r="O136" s="2"/>
      <c r="P136" s="2"/>
      <c r="Q136" s="2"/>
      <c r="R136" s="2"/>
      <c r="S136" s="2"/>
      <c r="T136" s="2"/>
      <c r="U136" s="2"/>
      <c r="V136" s="2"/>
      <c r="W136" s="2"/>
      <c r="X136" s="2"/>
    </row>
    <row r="137" spans="1:24" ht="14.25">
      <c r="A137" s="2"/>
      <c r="B137" s="2"/>
      <c r="C137" s="2"/>
      <c r="D137" s="2"/>
      <c r="E137" s="2"/>
      <c r="F137" s="2"/>
      <c r="G137" s="2"/>
      <c r="H137" s="2"/>
      <c r="I137" s="2"/>
      <c r="J137" s="2"/>
      <c r="K137" s="2"/>
      <c r="L137" s="2"/>
      <c r="M137" s="2"/>
      <c r="N137" s="2"/>
      <c r="O137" s="2"/>
      <c r="P137" s="2"/>
      <c r="Q137" s="2"/>
      <c r="R137" s="2"/>
      <c r="S137" s="2"/>
      <c r="T137" s="2"/>
      <c r="U137" s="2"/>
      <c r="V137" s="2"/>
      <c r="W137" s="2"/>
      <c r="X137" s="2"/>
    </row>
    <row r="138" spans="1:24" ht="14.25">
      <c r="A138" s="2"/>
      <c r="B138" s="2"/>
      <c r="C138" s="2"/>
      <c r="D138" s="2"/>
      <c r="E138" s="2"/>
      <c r="F138" s="2"/>
      <c r="G138" s="2"/>
      <c r="H138" s="2"/>
      <c r="I138" s="2"/>
      <c r="J138" s="2"/>
      <c r="K138" s="2"/>
      <c r="L138" s="2"/>
      <c r="M138" s="2"/>
      <c r="N138" s="2"/>
      <c r="O138" s="2"/>
      <c r="P138" s="2"/>
      <c r="Q138" s="2"/>
      <c r="R138" s="2"/>
      <c r="S138" s="2"/>
      <c r="T138" s="2"/>
      <c r="U138" s="2"/>
      <c r="V138" s="2"/>
      <c r="W138" s="2"/>
      <c r="X138" s="2"/>
    </row>
    <row r="139" spans="1:24" ht="14.25">
      <c r="A139" s="2"/>
      <c r="B139" s="2"/>
      <c r="C139" s="2"/>
      <c r="D139" s="2"/>
      <c r="E139" s="2"/>
      <c r="F139" s="2"/>
      <c r="G139" s="2"/>
      <c r="H139" s="2"/>
      <c r="I139" s="2"/>
      <c r="J139" s="2"/>
      <c r="K139" s="2"/>
      <c r="L139" s="2"/>
      <c r="M139" s="2"/>
      <c r="N139" s="2"/>
      <c r="O139" s="2"/>
      <c r="P139" s="2"/>
      <c r="Q139" s="2"/>
      <c r="R139" s="2"/>
      <c r="S139" s="2"/>
      <c r="T139" s="2"/>
      <c r="U139" s="2"/>
      <c r="V139" s="2"/>
      <c r="W139" s="2"/>
      <c r="X139" s="2"/>
    </row>
    <row r="140" spans="1:24" ht="14.25">
      <c r="A140" s="2"/>
      <c r="B140" s="2"/>
      <c r="C140" s="2"/>
      <c r="D140" s="2"/>
      <c r="E140" s="2"/>
      <c r="F140" s="2"/>
      <c r="G140" s="2"/>
      <c r="H140" s="2"/>
      <c r="I140" s="2"/>
      <c r="J140" s="2"/>
      <c r="K140" s="2"/>
      <c r="L140" s="2"/>
      <c r="M140" s="2"/>
      <c r="N140" s="2"/>
      <c r="O140" s="2"/>
      <c r="P140" s="2"/>
      <c r="Q140" s="2"/>
      <c r="R140" s="2"/>
      <c r="S140" s="2"/>
      <c r="T140" s="2"/>
      <c r="U140" s="2"/>
      <c r="V140" s="2"/>
      <c r="W140" s="2"/>
      <c r="X140" s="2"/>
    </row>
    <row r="141" spans="1:24" ht="14.25">
      <c r="A141" s="2"/>
      <c r="B141" s="2"/>
      <c r="C141" s="2"/>
      <c r="D141" s="2"/>
      <c r="E141" s="2"/>
      <c r="F141" s="2"/>
      <c r="G141" s="2"/>
      <c r="H141" s="2"/>
      <c r="I141" s="2"/>
      <c r="J141" s="2"/>
      <c r="K141" s="2"/>
      <c r="L141" s="2"/>
      <c r="M141" s="2"/>
      <c r="N141" s="2"/>
      <c r="O141" s="2"/>
      <c r="P141" s="2"/>
      <c r="Q141" s="2"/>
      <c r="R141" s="2"/>
      <c r="S141" s="2"/>
      <c r="T141" s="2"/>
      <c r="U141" s="2"/>
      <c r="V141" s="2"/>
      <c r="W141" s="2"/>
      <c r="X141" s="2"/>
    </row>
    <row r="142" spans="1:24" ht="14.25">
      <c r="A142" s="2"/>
      <c r="B142" s="2"/>
      <c r="C142" s="2"/>
      <c r="D142" s="2"/>
      <c r="E142" s="2"/>
      <c r="F142" s="2"/>
      <c r="G142" s="2"/>
      <c r="H142" s="2"/>
      <c r="I142" s="2"/>
      <c r="J142" s="2"/>
      <c r="K142" s="2"/>
      <c r="L142" s="2"/>
      <c r="M142" s="2"/>
      <c r="N142" s="2"/>
      <c r="O142" s="2"/>
      <c r="P142" s="2"/>
      <c r="Q142" s="2"/>
      <c r="R142" s="2"/>
      <c r="S142" s="2"/>
      <c r="T142" s="2"/>
      <c r="U142" s="2"/>
      <c r="V142" s="2"/>
      <c r="W142" s="2"/>
      <c r="X142" s="2"/>
    </row>
    <row r="143" spans="1:24" ht="14.25">
      <c r="A143" s="2"/>
      <c r="B143" s="2"/>
      <c r="C143" s="2"/>
      <c r="D143" s="2"/>
      <c r="E143" s="2"/>
      <c r="F143" s="2"/>
      <c r="G143" s="2"/>
      <c r="H143" s="2"/>
      <c r="I143" s="2"/>
      <c r="J143" s="2"/>
      <c r="K143" s="2"/>
      <c r="L143" s="2"/>
      <c r="M143" s="2"/>
      <c r="N143" s="2"/>
      <c r="O143" s="2"/>
      <c r="P143" s="2"/>
      <c r="Q143" s="2"/>
      <c r="R143" s="2"/>
      <c r="S143" s="2"/>
      <c r="T143" s="2"/>
      <c r="U143" s="2"/>
      <c r="V143" s="2"/>
      <c r="W143" s="2"/>
      <c r="X143" s="2"/>
    </row>
    <row r="144" spans="1:24" ht="14.25">
      <c r="A144" s="2"/>
      <c r="B144" s="2"/>
      <c r="C144" s="2"/>
      <c r="D144" s="2"/>
      <c r="E144" s="2"/>
      <c r="F144" s="2"/>
      <c r="G144" s="2"/>
      <c r="H144" s="2"/>
      <c r="I144" s="2"/>
      <c r="J144" s="2"/>
      <c r="K144" s="2"/>
      <c r="L144" s="2"/>
      <c r="M144" s="2"/>
      <c r="N144" s="2"/>
      <c r="O144" s="2"/>
      <c r="P144" s="2"/>
      <c r="Q144" s="2"/>
      <c r="R144" s="2"/>
      <c r="S144" s="2"/>
      <c r="T144" s="2"/>
      <c r="U144" s="2"/>
      <c r="V144" s="2"/>
      <c r="W144" s="2"/>
      <c r="X144" s="2"/>
    </row>
    <row r="145" spans="1:24" ht="14.25">
      <c r="A145" s="2"/>
      <c r="B145" s="2"/>
      <c r="C145" s="2"/>
      <c r="D145" s="2"/>
      <c r="E145" s="2"/>
      <c r="F145" s="2"/>
      <c r="G145" s="2"/>
      <c r="H145" s="2"/>
      <c r="I145" s="2"/>
      <c r="J145" s="2"/>
      <c r="K145" s="2"/>
      <c r="L145" s="2"/>
      <c r="M145" s="2"/>
      <c r="N145" s="2"/>
      <c r="O145" s="2"/>
      <c r="P145" s="2"/>
      <c r="Q145" s="2"/>
      <c r="R145" s="2"/>
      <c r="S145" s="2"/>
      <c r="T145" s="2"/>
      <c r="U145" s="2"/>
      <c r="V145" s="2"/>
      <c r="W145" s="2"/>
      <c r="X145" s="2"/>
    </row>
    <row r="146" spans="1:24" ht="14.25">
      <c r="A146" s="2"/>
      <c r="B146" s="2"/>
      <c r="C146" s="2"/>
      <c r="D146" s="2"/>
      <c r="E146" s="2"/>
      <c r="F146" s="2"/>
      <c r="G146" s="2"/>
      <c r="H146" s="2"/>
      <c r="I146" s="2"/>
      <c r="J146" s="2"/>
      <c r="K146" s="2"/>
      <c r="L146" s="2"/>
      <c r="M146" s="2"/>
      <c r="N146" s="2"/>
      <c r="O146" s="2"/>
      <c r="P146" s="2"/>
      <c r="Q146" s="2"/>
      <c r="R146" s="2"/>
      <c r="S146" s="2"/>
      <c r="T146" s="2"/>
      <c r="U146" s="2"/>
      <c r="V146" s="2"/>
      <c r="W146" s="2"/>
      <c r="X146" s="2"/>
    </row>
    <row r="147" spans="1:24" ht="14.25">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24" ht="14.25">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14.25">
      <c r="A149" s="2"/>
      <c r="B149" s="2"/>
      <c r="C149" s="2"/>
      <c r="D149" s="2"/>
      <c r="E149" s="2"/>
      <c r="F149" s="2"/>
      <c r="G149" s="2"/>
      <c r="H149" s="2"/>
      <c r="I149" s="2"/>
      <c r="J149" s="2"/>
      <c r="K149" s="2"/>
      <c r="L149" s="2"/>
      <c r="M149" s="2"/>
      <c r="N149" s="2"/>
      <c r="O149" s="2"/>
      <c r="P149" s="2"/>
      <c r="Q149" s="2"/>
      <c r="R149" s="2"/>
      <c r="S149" s="2"/>
      <c r="T149" s="2"/>
      <c r="U149" s="2"/>
      <c r="V149" s="2"/>
      <c r="W149" s="2"/>
      <c r="X149" s="2"/>
    </row>
    <row r="150" spans="1:24" ht="14.25">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14.25">
      <c r="A151" s="2"/>
      <c r="B151" s="2"/>
      <c r="C151" s="2"/>
      <c r="D151" s="2"/>
      <c r="E151" s="2"/>
      <c r="F151" s="2"/>
      <c r="G151" s="2"/>
      <c r="H151" s="2"/>
      <c r="I151" s="2"/>
      <c r="J151" s="2"/>
      <c r="K151" s="2"/>
      <c r="L151" s="2"/>
      <c r="M151" s="2"/>
      <c r="N151" s="2"/>
      <c r="O151" s="2"/>
      <c r="P151" s="2"/>
      <c r="Q151" s="2"/>
      <c r="R151" s="2"/>
      <c r="S151" s="2"/>
      <c r="T151" s="2"/>
      <c r="U151" s="2"/>
      <c r="V151" s="2"/>
      <c r="W151" s="2"/>
      <c r="X151" s="2"/>
    </row>
    <row r="152" spans="1:24" ht="14.25">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14.25">
      <c r="A153" s="2"/>
      <c r="B153" s="2"/>
      <c r="C153" s="2"/>
      <c r="D153" s="2"/>
      <c r="E153" s="2"/>
      <c r="F153" s="2"/>
      <c r="G153" s="2"/>
      <c r="H153" s="2"/>
      <c r="I153" s="2"/>
      <c r="J153" s="2"/>
      <c r="K153" s="2"/>
      <c r="L153" s="2"/>
      <c r="M153" s="2"/>
      <c r="N153" s="2"/>
      <c r="O153" s="2"/>
      <c r="P153" s="2"/>
      <c r="Q153" s="2"/>
      <c r="R153" s="2"/>
      <c r="S153" s="2"/>
      <c r="T153" s="2"/>
      <c r="U153" s="2"/>
      <c r="V153" s="2"/>
      <c r="W153" s="2"/>
      <c r="X153" s="2"/>
    </row>
    <row r="154" spans="1:24" ht="14.25">
      <c r="A154" s="2"/>
      <c r="B154" s="2"/>
      <c r="C154" s="2"/>
      <c r="D154" s="2"/>
      <c r="E154" s="2"/>
      <c r="F154" s="2"/>
      <c r="G154" s="2"/>
      <c r="H154" s="2"/>
      <c r="I154" s="2"/>
      <c r="J154" s="2"/>
      <c r="K154" s="2"/>
      <c r="L154" s="2"/>
      <c r="M154" s="2"/>
      <c r="N154" s="2"/>
      <c r="O154" s="2"/>
      <c r="P154" s="2"/>
      <c r="Q154" s="2"/>
      <c r="R154" s="2"/>
      <c r="S154" s="2"/>
      <c r="T154" s="2"/>
      <c r="U154" s="2"/>
      <c r="V154" s="2"/>
      <c r="W154" s="2"/>
      <c r="X154" s="2"/>
    </row>
    <row r="155" spans="1:24" ht="14.25">
      <c r="A155" s="2"/>
      <c r="B155" s="2"/>
      <c r="C155" s="2"/>
      <c r="D155" s="2"/>
      <c r="E155" s="2"/>
      <c r="F155" s="2"/>
      <c r="G155" s="2"/>
      <c r="H155" s="2"/>
      <c r="I155" s="2"/>
      <c r="J155" s="2"/>
      <c r="K155" s="2"/>
      <c r="L155" s="2"/>
      <c r="M155" s="2"/>
      <c r="N155" s="2"/>
      <c r="O155" s="2"/>
      <c r="P155" s="2"/>
      <c r="Q155" s="2"/>
      <c r="R155" s="2"/>
      <c r="S155" s="2"/>
      <c r="T155" s="2"/>
      <c r="U155" s="2"/>
      <c r="V155" s="2"/>
      <c r="W155" s="2"/>
      <c r="X155" s="2"/>
    </row>
    <row r="156" spans="1:24" ht="14.25">
      <c r="A156" s="2"/>
      <c r="B156" s="2"/>
      <c r="C156" s="2"/>
      <c r="D156" s="2"/>
      <c r="E156" s="2"/>
      <c r="F156" s="2"/>
      <c r="G156" s="2"/>
      <c r="H156" s="2"/>
      <c r="I156" s="2"/>
      <c r="J156" s="2"/>
      <c r="K156" s="2"/>
      <c r="L156" s="2"/>
      <c r="M156" s="2"/>
      <c r="N156" s="2"/>
      <c r="O156" s="2"/>
      <c r="P156" s="2"/>
      <c r="Q156" s="2"/>
      <c r="R156" s="2"/>
      <c r="S156" s="2"/>
      <c r="T156" s="2"/>
      <c r="U156" s="2"/>
      <c r="V156" s="2"/>
      <c r="W156" s="2"/>
      <c r="X156" s="2"/>
    </row>
    <row r="157" spans="1:24" ht="14.25">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24" ht="14.25">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24" ht="14.25">
      <c r="A159" s="2"/>
      <c r="B159" s="2"/>
      <c r="C159" s="2"/>
      <c r="D159" s="2"/>
      <c r="E159" s="2"/>
      <c r="F159" s="2"/>
      <c r="G159" s="2"/>
      <c r="H159" s="2"/>
      <c r="I159" s="2"/>
      <c r="J159" s="2"/>
      <c r="K159" s="2"/>
      <c r="L159" s="2"/>
      <c r="M159" s="2"/>
      <c r="N159" s="2"/>
      <c r="O159" s="2"/>
      <c r="P159" s="2"/>
      <c r="Q159" s="2"/>
      <c r="R159" s="2"/>
      <c r="S159" s="2"/>
      <c r="T159" s="2"/>
      <c r="U159" s="2"/>
      <c r="V159" s="2"/>
      <c r="W159" s="2"/>
      <c r="X159" s="2"/>
    </row>
    <row r="160" spans="1:24" ht="14.25">
      <c r="A160" s="2"/>
      <c r="B160" s="2"/>
      <c r="C160" s="2"/>
      <c r="D160" s="2"/>
      <c r="E160" s="2"/>
      <c r="F160" s="2"/>
      <c r="G160" s="2"/>
      <c r="H160" s="2"/>
      <c r="I160" s="2"/>
      <c r="J160" s="2"/>
      <c r="K160" s="2"/>
      <c r="L160" s="2"/>
      <c r="M160" s="2"/>
      <c r="N160" s="2"/>
      <c r="O160" s="2"/>
      <c r="P160" s="2"/>
      <c r="Q160" s="2"/>
      <c r="R160" s="2"/>
      <c r="S160" s="2"/>
      <c r="T160" s="2"/>
      <c r="U160" s="2"/>
      <c r="V160" s="2"/>
      <c r="W160" s="2"/>
      <c r="X160" s="2"/>
    </row>
    <row r="161" spans="1:24" ht="14.25">
      <c r="A161" s="2"/>
      <c r="B161" s="2"/>
      <c r="C161" s="2"/>
      <c r="D161" s="2"/>
      <c r="E161" s="2"/>
      <c r="F161" s="2"/>
      <c r="G161" s="2"/>
      <c r="H161" s="2"/>
      <c r="I161" s="2"/>
      <c r="J161" s="2"/>
      <c r="K161" s="2"/>
      <c r="L161" s="2"/>
      <c r="M161" s="2"/>
      <c r="N161" s="2"/>
      <c r="O161" s="2"/>
      <c r="P161" s="2"/>
      <c r="Q161" s="2"/>
      <c r="R161" s="2"/>
      <c r="S161" s="2"/>
      <c r="T161" s="2"/>
      <c r="U161" s="2"/>
      <c r="V161" s="2"/>
      <c r="W161" s="2"/>
      <c r="X161" s="2"/>
    </row>
    <row r="162" spans="1:24" ht="14.25">
      <c r="A162" s="2"/>
      <c r="B162" s="2"/>
      <c r="C162" s="2"/>
      <c r="D162" s="2"/>
      <c r="E162" s="2"/>
      <c r="F162" s="2"/>
      <c r="G162" s="2"/>
      <c r="H162" s="2"/>
      <c r="I162" s="2"/>
      <c r="J162" s="2"/>
      <c r="K162" s="2"/>
      <c r="L162" s="2"/>
      <c r="M162" s="2"/>
      <c r="N162" s="2"/>
      <c r="O162" s="2"/>
      <c r="P162" s="2"/>
      <c r="Q162" s="2"/>
      <c r="R162" s="2"/>
      <c r="S162" s="2"/>
      <c r="T162" s="2"/>
      <c r="U162" s="2"/>
      <c r="V162" s="2"/>
      <c r="W162" s="2"/>
      <c r="X162" s="2"/>
    </row>
    <row r="163" spans="1:24" ht="14.25">
      <c r="A163" s="2"/>
      <c r="B163" s="2"/>
      <c r="C163" s="2"/>
      <c r="D163" s="2"/>
      <c r="E163" s="2"/>
      <c r="F163" s="2"/>
      <c r="G163" s="2"/>
      <c r="H163" s="2"/>
      <c r="I163" s="2"/>
      <c r="J163" s="2"/>
      <c r="K163" s="2"/>
      <c r="L163" s="2"/>
      <c r="M163" s="2"/>
      <c r="N163" s="2"/>
      <c r="O163" s="2"/>
      <c r="P163" s="2"/>
      <c r="Q163" s="2"/>
      <c r="R163" s="2"/>
      <c r="S163" s="2"/>
      <c r="T163" s="2"/>
      <c r="U163" s="2"/>
      <c r="V163" s="2"/>
      <c r="W163" s="2"/>
      <c r="X163" s="2"/>
    </row>
    <row r="164" spans="1:24" ht="14.25">
      <c r="A164" s="2"/>
      <c r="B164" s="2"/>
      <c r="C164" s="2"/>
      <c r="D164" s="2"/>
      <c r="E164" s="2"/>
      <c r="F164" s="2"/>
      <c r="G164" s="2"/>
      <c r="H164" s="2"/>
      <c r="I164" s="2"/>
      <c r="J164" s="2"/>
      <c r="K164" s="2"/>
      <c r="L164" s="2"/>
      <c r="M164" s="2"/>
      <c r="N164" s="2"/>
      <c r="O164" s="2"/>
      <c r="P164" s="2"/>
      <c r="Q164" s="2"/>
      <c r="R164" s="2"/>
      <c r="S164" s="2"/>
      <c r="T164" s="2"/>
      <c r="U164" s="2"/>
      <c r="V164" s="2"/>
      <c r="W164" s="2"/>
      <c r="X164" s="2"/>
    </row>
    <row r="165" spans="1:24" ht="14.25">
      <c r="A165" s="2"/>
      <c r="B165" s="2"/>
      <c r="C165" s="2"/>
      <c r="D165" s="2"/>
      <c r="E165" s="2"/>
      <c r="F165" s="2"/>
      <c r="G165" s="2"/>
      <c r="H165" s="2"/>
      <c r="I165" s="2"/>
      <c r="J165" s="2"/>
      <c r="K165" s="2"/>
      <c r="L165" s="2"/>
      <c r="M165" s="2"/>
      <c r="N165" s="2"/>
      <c r="O165" s="2"/>
      <c r="P165" s="2"/>
      <c r="Q165" s="2"/>
      <c r="R165" s="2"/>
      <c r="S165" s="2"/>
      <c r="T165" s="2"/>
      <c r="U165" s="2"/>
      <c r="V165" s="2"/>
      <c r="W165" s="2"/>
      <c r="X165" s="2"/>
    </row>
    <row r="166" spans="1:24" ht="14.25">
      <c r="A166" s="2"/>
      <c r="B166" s="2"/>
      <c r="C166" s="2"/>
      <c r="D166" s="2"/>
      <c r="E166" s="2"/>
      <c r="F166" s="2"/>
      <c r="G166" s="2"/>
      <c r="H166" s="2"/>
      <c r="I166" s="2"/>
      <c r="J166" s="2"/>
      <c r="K166" s="2"/>
      <c r="L166" s="2"/>
      <c r="M166" s="2"/>
      <c r="N166" s="2"/>
      <c r="O166" s="2"/>
      <c r="P166" s="2"/>
      <c r="Q166" s="2"/>
      <c r="R166" s="2"/>
      <c r="S166" s="2"/>
      <c r="T166" s="2"/>
      <c r="U166" s="2"/>
      <c r="V166" s="2"/>
      <c r="W166" s="2"/>
      <c r="X166" s="2"/>
    </row>
    <row r="167" spans="1:24" ht="14.25">
      <c r="A167" s="2"/>
      <c r="B167" s="2"/>
      <c r="C167" s="2"/>
      <c r="D167" s="2"/>
      <c r="E167" s="2"/>
      <c r="F167" s="2"/>
      <c r="G167" s="2"/>
      <c r="H167" s="2"/>
      <c r="I167" s="2"/>
      <c r="J167" s="2"/>
      <c r="K167" s="2"/>
      <c r="L167" s="2"/>
      <c r="M167" s="2"/>
      <c r="N167" s="2"/>
      <c r="O167" s="2"/>
      <c r="P167" s="2"/>
      <c r="Q167" s="2"/>
      <c r="R167" s="2"/>
      <c r="S167" s="2"/>
      <c r="T167" s="2"/>
      <c r="U167" s="2"/>
      <c r="V167" s="2"/>
      <c r="W167" s="2"/>
      <c r="X167" s="2"/>
    </row>
    <row r="168" spans="1:24" ht="14.25">
      <c r="A168" s="2"/>
      <c r="B168" s="2"/>
      <c r="C168" s="2"/>
      <c r="D168" s="2"/>
      <c r="E168" s="2"/>
      <c r="F168" s="2"/>
      <c r="G168" s="2"/>
      <c r="H168" s="2"/>
      <c r="I168" s="2"/>
      <c r="J168" s="2"/>
      <c r="K168" s="2"/>
      <c r="L168" s="2"/>
      <c r="M168" s="2"/>
      <c r="N168" s="2"/>
      <c r="O168" s="2"/>
      <c r="P168" s="2"/>
      <c r="Q168" s="2"/>
      <c r="R168" s="2"/>
      <c r="S168" s="2"/>
      <c r="T168" s="2"/>
      <c r="U168" s="2"/>
      <c r="V168" s="2"/>
      <c r="W168" s="2"/>
      <c r="X168" s="2"/>
    </row>
    <row r="169" spans="1:24" ht="14.25">
      <c r="A169" s="2"/>
      <c r="B169" s="2"/>
      <c r="C169" s="2"/>
      <c r="D169" s="2"/>
      <c r="E169" s="2"/>
      <c r="F169" s="2"/>
      <c r="G169" s="2"/>
      <c r="H169" s="2"/>
      <c r="I169" s="2"/>
      <c r="J169" s="2"/>
      <c r="K169" s="2"/>
      <c r="L169" s="2"/>
      <c r="M169" s="2"/>
      <c r="N169" s="2"/>
      <c r="O169" s="2"/>
      <c r="P169" s="2"/>
      <c r="Q169" s="2"/>
      <c r="R169" s="2"/>
      <c r="S169" s="2"/>
      <c r="T169" s="2"/>
      <c r="U169" s="2"/>
      <c r="V169" s="2"/>
      <c r="W169" s="2"/>
      <c r="X169" s="2"/>
    </row>
    <row r="170" spans="1:24" ht="14.25">
      <c r="A170" s="2"/>
      <c r="B170" s="2"/>
      <c r="C170" s="2"/>
      <c r="D170" s="2"/>
      <c r="E170" s="2"/>
      <c r="F170" s="2"/>
      <c r="G170" s="2"/>
      <c r="H170" s="2"/>
      <c r="I170" s="2"/>
      <c r="J170" s="2"/>
      <c r="K170" s="2"/>
      <c r="L170" s="2"/>
      <c r="M170" s="2"/>
      <c r="N170" s="2"/>
      <c r="O170" s="2"/>
      <c r="P170" s="2"/>
      <c r="Q170" s="2"/>
      <c r="R170" s="2"/>
      <c r="S170" s="2"/>
      <c r="T170" s="2"/>
      <c r="U170" s="2"/>
      <c r="V170" s="2"/>
      <c r="W170" s="2"/>
      <c r="X170" s="2"/>
    </row>
    <row r="171" spans="1:24" ht="14.25">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14.25">
      <c r="A172" s="2"/>
      <c r="B172" s="2"/>
      <c r="C172" s="2"/>
      <c r="D172" s="2"/>
      <c r="E172" s="2"/>
      <c r="F172" s="2"/>
      <c r="G172" s="2"/>
      <c r="H172" s="2"/>
      <c r="I172" s="2"/>
      <c r="J172" s="2"/>
      <c r="K172" s="2"/>
      <c r="L172" s="2"/>
      <c r="M172" s="2"/>
      <c r="N172" s="2"/>
      <c r="O172" s="2"/>
      <c r="P172" s="2"/>
      <c r="Q172" s="2"/>
      <c r="R172" s="2"/>
      <c r="S172" s="2"/>
      <c r="T172" s="2"/>
      <c r="U172" s="2"/>
      <c r="V172" s="2"/>
      <c r="W172" s="2"/>
      <c r="X172" s="2"/>
    </row>
    <row r="173" spans="1:24" ht="14.25">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14.25">
      <c r="A174" s="2"/>
      <c r="B174" s="2"/>
      <c r="C174" s="2"/>
      <c r="D174" s="2"/>
      <c r="E174" s="2"/>
      <c r="F174" s="2"/>
      <c r="G174" s="2"/>
      <c r="H174" s="2"/>
      <c r="I174" s="2"/>
      <c r="J174" s="2"/>
      <c r="K174" s="2"/>
      <c r="L174" s="2"/>
      <c r="M174" s="2"/>
      <c r="N174" s="2"/>
      <c r="O174" s="2"/>
      <c r="P174" s="2"/>
      <c r="Q174" s="2"/>
      <c r="R174" s="2"/>
      <c r="S174" s="2"/>
      <c r="T174" s="2"/>
      <c r="U174" s="2"/>
      <c r="V174" s="2"/>
      <c r="W174" s="2"/>
      <c r="X174" s="2"/>
    </row>
    <row r="175" spans="1:24" ht="14.25">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14.25">
      <c r="A176" s="2"/>
      <c r="B176" s="2"/>
      <c r="C176" s="2"/>
      <c r="D176" s="2"/>
      <c r="E176" s="2"/>
      <c r="F176" s="2"/>
      <c r="G176" s="2"/>
      <c r="H176" s="2"/>
      <c r="I176" s="2"/>
      <c r="J176" s="2"/>
      <c r="K176" s="2"/>
      <c r="L176" s="2"/>
      <c r="M176" s="2"/>
      <c r="N176" s="2"/>
      <c r="O176" s="2"/>
      <c r="P176" s="2"/>
      <c r="Q176" s="2"/>
      <c r="R176" s="2"/>
      <c r="S176" s="2"/>
      <c r="T176" s="2"/>
      <c r="U176" s="2"/>
      <c r="V176" s="2"/>
      <c r="W176" s="2"/>
      <c r="X176" s="2"/>
    </row>
    <row r="177" spans="1:24" ht="14.25">
      <c r="A177" s="2"/>
      <c r="B177" s="2"/>
      <c r="C177" s="2"/>
      <c r="D177" s="2"/>
      <c r="E177" s="2"/>
      <c r="F177" s="2"/>
      <c r="G177" s="2"/>
      <c r="H177" s="2"/>
      <c r="I177" s="2"/>
      <c r="J177" s="2"/>
      <c r="K177" s="2"/>
      <c r="L177" s="2"/>
      <c r="M177" s="2"/>
      <c r="N177" s="2"/>
      <c r="O177" s="2"/>
      <c r="P177" s="2"/>
      <c r="Q177" s="2"/>
      <c r="R177" s="2"/>
      <c r="S177" s="2"/>
      <c r="T177" s="2"/>
      <c r="U177" s="2"/>
      <c r="V177" s="2"/>
      <c r="W177" s="2"/>
      <c r="X177" s="2"/>
    </row>
    <row r="178" spans="1:24" ht="14.25">
      <c r="A178" s="2"/>
      <c r="B178" s="2"/>
      <c r="C178" s="2"/>
      <c r="D178" s="2"/>
      <c r="E178" s="2"/>
      <c r="F178" s="2"/>
      <c r="G178" s="2"/>
      <c r="H178" s="2"/>
      <c r="I178" s="2"/>
      <c r="J178" s="2"/>
      <c r="K178" s="2"/>
      <c r="L178" s="2"/>
      <c r="M178" s="2"/>
      <c r="N178" s="2"/>
      <c r="O178" s="2"/>
      <c r="P178" s="2"/>
      <c r="Q178" s="2"/>
      <c r="R178" s="2"/>
      <c r="S178" s="2"/>
      <c r="T178" s="2"/>
      <c r="U178" s="2"/>
      <c r="V178" s="2"/>
      <c r="W178" s="2"/>
      <c r="X178" s="2"/>
    </row>
    <row r="179" spans="1:24" ht="14.25">
      <c r="A179" s="2"/>
      <c r="B179" s="2"/>
      <c r="C179" s="2"/>
      <c r="D179" s="2"/>
      <c r="E179" s="2"/>
      <c r="F179" s="2"/>
      <c r="G179" s="2"/>
      <c r="H179" s="2"/>
      <c r="I179" s="2"/>
      <c r="J179" s="2"/>
      <c r="K179" s="2"/>
      <c r="L179" s="2"/>
      <c r="M179" s="2"/>
      <c r="N179" s="2"/>
      <c r="O179" s="2"/>
      <c r="P179" s="2"/>
      <c r="Q179" s="2"/>
      <c r="R179" s="2"/>
      <c r="S179" s="2"/>
      <c r="T179" s="2"/>
      <c r="U179" s="2"/>
      <c r="V179" s="2"/>
      <c r="W179" s="2"/>
      <c r="X179" s="2"/>
    </row>
    <row r="180" spans="1:24" ht="14.25">
      <c r="A180" s="2"/>
      <c r="B180" s="2"/>
      <c r="C180" s="2"/>
      <c r="D180" s="2"/>
      <c r="E180" s="2"/>
      <c r="F180" s="2"/>
      <c r="G180" s="2"/>
      <c r="H180" s="2"/>
      <c r="I180" s="2"/>
      <c r="J180" s="2"/>
      <c r="K180" s="2"/>
      <c r="L180" s="2"/>
      <c r="M180" s="2"/>
      <c r="N180" s="2"/>
      <c r="O180" s="2"/>
      <c r="P180" s="2"/>
      <c r="Q180" s="2"/>
      <c r="R180" s="2"/>
      <c r="S180" s="2"/>
      <c r="T180" s="2"/>
      <c r="U180" s="2"/>
      <c r="V180" s="2"/>
      <c r="W180" s="2"/>
      <c r="X180" s="2"/>
    </row>
    <row r="181" spans="1:24" ht="14.25">
      <c r="A181" s="2"/>
      <c r="B181" s="2"/>
      <c r="C181" s="2"/>
      <c r="D181" s="2"/>
      <c r="E181" s="2"/>
      <c r="F181" s="2"/>
      <c r="G181" s="2"/>
      <c r="H181" s="2"/>
      <c r="I181" s="2"/>
      <c r="J181" s="2"/>
      <c r="K181" s="2"/>
      <c r="L181" s="2"/>
      <c r="M181" s="2"/>
      <c r="N181" s="2"/>
      <c r="O181" s="2"/>
      <c r="P181" s="2"/>
      <c r="Q181" s="2"/>
      <c r="R181" s="2"/>
      <c r="S181" s="2"/>
      <c r="T181" s="2"/>
      <c r="U181" s="2"/>
      <c r="V181" s="2"/>
      <c r="W181" s="2"/>
      <c r="X181" s="2"/>
    </row>
    <row r="182" spans="1:24" ht="14.25">
      <c r="A182" s="2"/>
      <c r="B182" s="2"/>
      <c r="C182" s="2"/>
      <c r="D182" s="2"/>
      <c r="E182" s="2"/>
      <c r="F182" s="2"/>
      <c r="G182" s="2"/>
      <c r="H182" s="2"/>
      <c r="I182" s="2"/>
      <c r="J182" s="2"/>
      <c r="K182" s="2"/>
      <c r="L182" s="2"/>
      <c r="M182" s="2"/>
      <c r="N182" s="2"/>
      <c r="O182" s="2"/>
      <c r="P182" s="2"/>
      <c r="Q182" s="2"/>
      <c r="R182" s="2"/>
      <c r="S182" s="2"/>
      <c r="T182" s="2"/>
      <c r="U182" s="2"/>
      <c r="V182" s="2"/>
      <c r="W182" s="2"/>
      <c r="X182" s="2"/>
    </row>
    <row r="183" spans="1:24" ht="14.25">
      <c r="A183" s="2"/>
      <c r="B183" s="2"/>
      <c r="C183" s="2"/>
      <c r="D183" s="2"/>
      <c r="E183" s="2"/>
      <c r="F183" s="2"/>
      <c r="G183" s="2"/>
      <c r="H183" s="2"/>
      <c r="I183" s="2"/>
      <c r="J183" s="2"/>
      <c r="K183" s="2"/>
      <c r="L183" s="2"/>
      <c r="M183" s="2"/>
      <c r="N183" s="2"/>
      <c r="O183" s="2"/>
      <c r="P183" s="2"/>
      <c r="Q183" s="2"/>
      <c r="R183" s="2"/>
      <c r="S183" s="2"/>
      <c r="T183" s="2"/>
      <c r="U183" s="2"/>
      <c r="V183" s="2"/>
      <c r="W183" s="2"/>
      <c r="X183" s="2"/>
    </row>
    <row r="184" spans="1:24" ht="14.25">
      <c r="A184" s="2"/>
      <c r="B184" s="2"/>
      <c r="C184" s="2"/>
      <c r="D184" s="2"/>
      <c r="E184" s="2"/>
      <c r="F184" s="2"/>
      <c r="G184" s="2"/>
      <c r="H184" s="2"/>
      <c r="I184" s="2"/>
      <c r="J184" s="2"/>
      <c r="K184" s="2"/>
      <c r="L184" s="2"/>
      <c r="M184" s="2"/>
      <c r="N184" s="2"/>
      <c r="O184" s="2"/>
      <c r="P184" s="2"/>
      <c r="Q184" s="2"/>
      <c r="R184" s="2"/>
      <c r="S184" s="2"/>
      <c r="T184" s="2"/>
      <c r="U184" s="2"/>
      <c r="V184" s="2"/>
      <c r="W184" s="2"/>
      <c r="X184" s="2"/>
    </row>
    <row r="185" spans="1:24" ht="14.25">
      <c r="A185" s="2"/>
      <c r="B185" s="2"/>
      <c r="C185" s="2"/>
      <c r="D185" s="2"/>
      <c r="E185" s="2"/>
      <c r="F185" s="2"/>
      <c r="G185" s="2"/>
      <c r="H185" s="2"/>
      <c r="I185" s="2"/>
      <c r="J185" s="2"/>
      <c r="K185" s="2"/>
      <c r="L185" s="2"/>
      <c r="M185" s="2"/>
      <c r="N185" s="2"/>
      <c r="O185" s="2"/>
      <c r="P185" s="2"/>
      <c r="Q185" s="2"/>
      <c r="R185" s="2"/>
      <c r="S185" s="2"/>
      <c r="T185" s="2"/>
      <c r="U185" s="2"/>
      <c r="V185" s="2"/>
      <c r="W185" s="2"/>
      <c r="X185" s="2"/>
    </row>
    <row r="186" spans="1:24" ht="14.25">
      <c r="A186" s="2"/>
      <c r="B186" s="2"/>
      <c r="C186" s="2"/>
      <c r="D186" s="2"/>
      <c r="E186" s="2"/>
      <c r="F186" s="2"/>
      <c r="G186" s="2"/>
      <c r="H186" s="2"/>
      <c r="I186" s="2"/>
      <c r="J186" s="2"/>
      <c r="K186" s="2"/>
      <c r="L186" s="2"/>
      <c r="M186" s="2"/>
      <c r="N186" s="2"/>
      <c r="O186" s="2"/>
      <c r="P186" s="2"/>
      <c r="Q186" s="2"/>
      <c r="R186" s="2"/>
      <c r="S186" s="2"/>
      <c r="T186" s="2"/>
      <c r="U186" s="2"/>
      <c r="V186" s="2"/>
      <c r="W186" s="2"/>
      <c r="X186" s="2"/>
    </row>
    <row r="187" spans="1:24" ht="14.25">
      <c r="A187" s="2"/>
      <c r="B187" s="2"/>
      <c r="C187" s="2"/>
      <c r="D187" s="2"/>
      <c r="E187" s="2"/>
      <c r="F187" s="2"/>
      <c r="G187" s="2"/>
      <c r="H187" s="2"/>
      <c r="I187" s="2"/>
      <c r="J187" s="2"/>
      <c r="K187" s="2"/>
      <c r="L187" s="2"/>
      <c r="M187" s="2"/>
      <c r="N187" s="2"/>
      <c r="O187" s="2"/>
      <c r="P187" s="2"/>
      <c r="Q187" s="2"/>
      <c r="R187" s="2"/>
      <c r="S187" s="2"/>
      <c r="T187" s="2"/>
      <c r="U187" s="2"/>
      <c r="V187" s="2"/>
      <c r="W187" s="2"/>
      <c r="X187" s="2"/>
    </row>
    <row r="188" spans="1:24" ht="14.25">
      <c r="A188" s="2"/>
      <c r="B188" s="2"/>
      <c r="C188" s="2"/>
      <c r="D188" s="2"/>
      <c r="E188" s="2"/>
      <c r="F188" s="2"/>
      <c r="G188" s="2"/>
      <c r="H188" s="2"/>
      <c r="I188" s="2"/>
      <c r="J188" s="2"/>
      <c r="K188" s="2"/>
      <c r="L188" s="2"/>
      <c r="M188" s="2"/>
      <c r="N188" s="2"/>
      <c r="O188" s="2"/>
      <c r="P188" s="2"/>
      <c r="Q188" s="2"/>
      <c r="R188" s="2"/>
      <c r="S188" s="2"/>
      <c r="T188" s="2"/>
      <c r="U188" s="2"/>
      <c r="V188" s="2"/>
      <c r="W188" s="2"/>
      <c r="X188" s="2"/>
    </row>
    <row r="189" spans="1:24" ht="14.25">
      <c r="A189" s="2"/>
      <c r="B189" s="2"/>
      <c r="C189" s="2"/>
      <c r="D189" s="2"/>
      <c r="E189" s="2"/>
      <c r="F189" s="2"/>
      <c r="G189" s="2"/>
      <c r="H189" s="2"/>
      <c r="I189" s="2"/>
      <c r="J189" s="2"/>
      <c r="K189" s="2"/>
      <c r="L189" s="2"/>
      <c r="M189" s="2"/>
      <c r="N189" s="2"/>
      <c r="O189" s="2"/>
      <c r="P189" s="2"/>
      <c r="Q189" s="2"/>
      <c r="R189" s="2"/>
      <c r="S189" s="2"/>
      <c r="T189" s="2"/>
      <c r="U189" s="2"/>
      <c r="V189" s="2"/>
      <c r="W189" s="2"/>
      <c r="X189" s="2"/>
    </row>
    <row r="190" spans="1:24" ht="14.25">
      <c r="A190" s="2"/>
      <c r="B190" s="2"/>
      <c r="C190" s="2"/>
      <c r="D190" s="2"/>
      <c r="E190" s="2"/>
      <c r="F190" s="2"/>
      <c r="G190" s="2"/>
      <c r="H190" s="2"/>
      <c r="I190" s="2"/>
      <c r="J190" s="2"/>
      <c r="K190" s="2"/>
      <c r="L190" s="2"/>
      <c r="M190" s="2"/>
      <c r="N190" s="2"/>
      <c r="O190" s="2"/>
      <c r="P190" s="2"/>
      <c r="Q190" s="2"/>
      <c r="R190" s="2"/>
      <c r="S190" s="2"/>
      <c r="T190" s="2"/>
      <c r="U190" s="2"/>
      <c r="V190" s="2"/>
      <c r="W190" s="2"/>
      <c r="X190" s="2"/>
    </row>
    <row r="191" spans="1:24" ht="14.25">
      <c r="A191" s="2"/>
      <c r="B191" s="2"/>
      <c r="C191" s="2"/>
      <c r="D191" s="2"/>
      <c r="E191" s="2"/>
      <c r="F191" s="2"/>
      <c r="G191" s="2"/>
      <c r="H191" s="2"/>
      <c r="I191" s="2"/>
      <c r="J191" s="2"/>
      <c r="K191" s="2"/>
      <c r="L191" s="2"/>
      <c r="M191" s="2"/>
      <c r="N191" s="2"/>
      <c r="O191" s="2"/>
      <c r="P191" s="2"/>
      <c r="Q191" s="2"/>
      <c r="R191" s="2"/>
      <c r="S191" s="2"/>
      <c r="T191" s="2"/>
      <c r="U191" s="2"/>
      <c r="V191" s="2"/>
      <c r="W191" s="2"/>
      <c r="X191" s="2"/>
    </row>
    <row r="192" spans="1:24" ht="14.25">
      <c r="A192" s="2"/>
      <c r="B192" s="2"/>
      <c r="C192" s="2"/>
      <c r="D192" s="2"/>
      <c r="E192" s="2"/>
      <c r="F192" s="2"/>
      <c r="G192" s="2"/>
      <c r="H192" s="2"/>
      <c r="I192" s="2"/>
      <c r="J192" s="2"/>
      <c r="K192" s="2"/>
      <c r="L192" s="2"/>
      <c r="M192" s="2"/>
      <c r="N192" s="2"/>
      <c r="O192" s="2"/>
      <c r="P192" s="2"/>
      <c r="Q192" s="2"/>
      <c r="R192" s="2"/>
      <c r="S192" s="2"/>
      <c r="T192" s="2"/>
      <c r="U192" s="2"/>
      <c r="V192" s="2"/>
      <c r="W192" s="2"/>
      <c r="X192" s="2"/>
    </row>
    <row r="193" spans="1:24" ht="14.25">
      <c r="A193" s="2"/>
      <c r="B193" s="2"/>
      <c r="C193" s="2"/>
      <c r="D193" s="2"/>
      <c r="E193" s="2"/>
      <c r="F193" s="2"/>
      <c r="G193" s="2"/>
      <c r="H193" s="2"/>
      <c r="I193" s="2"/>
      <c r="J193" s="2"/>
      <c r="K193" s="2"/>
      <c r="L193" s="2"/>
      <c r="M193" s="2"/>
      <c r="N193" s="2"/>
      <c r="O193" s="2"/>
      <c r="P193" s="2"/>
      <c r="Q193" s="2"/>
      <c r="R193" s="2"/>
      <c r="S193" s="2"/>
      <c r="T193" s="2"/>
      <c r="U193" s="2"/>
      <c r="V193" s="2"/>
      <c r="W193" s="2"/>
      <c r="X193" s="2"/>
    </row>
    <row r="194" spans="1:24" ht="14.25">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14.25">
      <c r="A195" s="2"/>
      <c r="B195" s="2"/>
      <c r="C195" s="2"/>
      <c r="D195" s="2"/>
      <c r="E195" s="2"/>
      <c r="F195" s="2"/>
      <c r="G195" s="2"/>
      <c r="H195" s="2"/>
      <c r="I195" s="2"/>
      <c r="J195" s="2"/>
      <c r="K195" s="2"/>
      <c r="L195" s="2"/>
      <c r="M195" s="2"/>
      <c r="N195" s="2"/>
      <c r="O195" s="2"/>
      <c r="P195" s="2"/>
      <c r="Q195" s="2"/>
      <c r="R195" s="2"/>
      <c r="S195" s="2"/>
      <c r="T195" s="2"/>
      <c r="U195" s="2"/>
      <c r="V195" s="2"/>
      <c r="W195" s="2"/>
      <c r="X195" s="2"/>
    </row>
    <row r="196" spans="1:24" ht="14.25">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14.25">
      <c r="A197" s="2"/>
      <c r="B197" s="2"/>
      <c r="C197" s="2"/>
      <c r="D197" s="2"/>
      <c r="E197" s="2"/>
      <c r="F197" s="2"/>
      <c r="G197" s="2"/>
      <c r="H197" s="2"/>
      <c r="I197" s="2"/>
      <c r="J197" s="2"/>
      <c r="K197" s="2"/>
      <c r="L197" s="2"/>
      <c r="M197" s="2"/>
      <c r="N197" s="2"/>
      <c r="O197" s="2"/>
      <c r="P197" s="2"/>
      <c r="Q197" s="2"/>
      <c r="R197" s="2"/>
      <c r="S197" s="2"/>
      <c r="T197" s="2"/>
      <c r="U197" s="2"/>
      <c r="V197" s="2"/>
      <c r="W197" s="2"/>
      <c r="X197" s="2"/>
    </row>
    <row r="198" spans="1:24" ht="14.25">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14.25">
      <c r="A199" s="2"/>
      <c r="B199" s="2"/>
      <c r="C199" s="2"/>
      <c r="D199" s="2"/>
      <c r="E199" s="2"/>
      <c r="F199" s="2"/>
      <c r="G199" s="2"/>
      <c r="H199" s="2"/>
      <c r="I199" s="2"/>
      <c r="J199" s="2"/>
      <c r="K199" s="2"/>
      <c r="L199" s="2"/>
      <c r="M199" s="2"/>
      <c r="N199" s="2"/>
      <c r="O199" s="2"/>
      <c r="P199" s="2"/>
      <c r="Q199" s="2"/>
      <c r="R199" s="2"/>
      <c r="S199" s="2"/>
      <c r="T199" s="2"/>
      <c r="U199" s="2"/>
      <c r="V199" s="2"/>
      <c r="W199" s="2"/>
      <c r="X199" s="2"/>
    </row>
    <row r="200" spans="1:24" ht="14.25">
      <c r="A200" s="2"/>
      <c r="B200" s="2"/>
      <c r="C200" s="2"/>
      <c r="D200" s="2"/>
      <c r="E200" s="2"/>
      <c r="F200" s="2"/>
      <c r="G200" s="2"/>
      <c r="H200" s="2"/>
      <c r="I200" s="2"/>
      <c r="J200" s="2"/>
      <c r="K200" s="2"/>
      <c r="L200" s="2"/>
      <c r="M200" s="2"/>
      <c r="N200" s="2"/>
      <c r="O200" s="2"/>
      <c r="P200" s="2"/>
      <c r="Q200" s="2"/>
      <c r="R200" s="2"/>
      <c r="S200" s="2"/>
      <c r="T200" s="2"/>
      <c r="U200" s="2"/>
      <c r="V200" s="2"/>
      <c r="W200" s="2"/>
      <c r="X200" s="2"/>
    </row>
    <row r="201" spans="1:24" ht="14.25">
      <c r="A201" s="2"/>
      <c r="B201" s="2"/>
      <c r="C201" s="2"/>
      <c r="D201" s="2"/>
      <c r="E201" s="2"/>
      <c r="F201" s="2"/>
      <c r="G201" s="2"/>
      <c r="H201" s="2"/>
      <c r="I201" s="2"/>
      <c r="J201" s="2"/>
      <c r="K201" s="2"/>
      <c r="L201" s="2"/>
      <c r="M201" s="2"/>
      <c r="N201" s="2"/>
      <c r="O201" s="2"/>
      <c r="P201" s="2"/>
      <c r="Q201" s="2"/>
      <c r="R201" s="2"/>
      <c r="S201" s="2"/>
      <c r="T201" s="2"/>
      <c r="U201" s="2"/>
      <c r="V201" s="2"/>
      <c r="W201" s="2"/>
      <c r="X201" s="2"/>
    </row>
    <row r="202" spans="1:24" ht="14.25">
      <c r="A202" s="2"/>
      <c r="B202" s="2"/>
      <c r="C202" s="2"/>
      <c r="D202" s="2"/>
      <c r="E202" s="2"/>
      <c r="F202" s="2"/>
      <c r="G202" s="2"/>
      <c r="H202" s="2"/>
      <c r="I202" s="2"/>
      <c r="J202" s="2"/>
      <c r="K202" s="2"/>
      <c r="L202" s="2"/>
      <c r="M202" s="2"/>
      <c r="N202" s="2"/>
      <c r="O202" s="2"/>
      <c r="P202" s="2"/>
      <c r="Q202" s="2"/>
      <c r="R202" s="2"/>
      <c r="S202" s="2"/>
      <c r="T202" s="2"/>
      <c r="U202" s="2"/>
      <c r="V202" s="2"/>
      <c r="W202" s="2"/>
      <c r="X202" s="2"/>
    </row>
    <row r="203" spans="1:24" ht="14.25">
      <c r="A203" s="2"/>
      <c r="B203" s="2"/>
      <c r="C203" s="2"/>
      <c r="D203" s="2"/>
      <c r="E203" s="2"/>
      <c r="F203" s="2"/>
      <c r="G203" s="2"/>
      <c r="H203" s="2"/>
      <c r="I203" s="2"/>
      <c r="J203" s="2"/>
      <c r="K203" s="2"/>
      <c r="L203" s="2"/>
      <c r="M203" s="2"/>
      <c r="N203" s="2"/>
      <c r="O203" s="2"/>
      <c r="P203" s="2"/>
      <c r="Q203" s="2"/>
      <c r="R203" s="2"/>
      <c r="S203" s="2"/>
      <c r="T203" s="2"/>
      <c r="U203" s="2"/>
      <c r="V203" s="2"/>
      <c r="W203" s="2"/>
      <c r="X203" s="2"/>
    </row>
    <row r="204" spans="1:24" ht="14.25">
      <c r="A204" s="2"/>
      <c r="B204" s="2"/>
      <c r="C204" s="2"/>
      <c r="D204" s="2"/>
      <c r="E204" s="2"/>
      <c r="F204" s="2"/>
      <c r="G204" s="2"/>
      <c r="H204" s="2"/>
      <c r="I204" s="2"/>
      <c r="J204" s="2"/>
      <c r="K204" s="2"/>
      <c r="L204" s="2"/>
      <c r="M204" s="2"/>
      <c r="N204" s="2"/>
      <c r="O204" s="2"/>
      <c r="P204" s="2"/>
      <c r="Q204" s="2"/>
      <c r="R204" s="2"/>
      <c r="S204" s="2"/>
      <c r="T204" s="2"/>
      <c r="U204" s="2"/>
      <c r="V204" s="2"/>
      <c r="W204" s="2"/>
      <c r="X204" s="2"/>
    </row>
    <row r="205" spans="1:24" ht="14.25">
      <c r="A205" s="2"/>
      <c r="B205" s="2"/>
      <c r="C205" s="2"/>
      <c r="D205" s="2"/>
      <c r="E205" s="2"/>
      <c r="F205" s="2"/>
      <c r="G205" s="2"/>
      <c r="H205" s="2"/>
      <c r="I205" s="2"/>
      <c r="J205" s="2"/>
      <c r="K205" s="2"/>
      <c r="L205" s="2"/>
      <c r="M205" s="2"/>
      <c r="N205" s="2"/>
      <c r="O205" s="2"/>
      <c r="P205" s="2"/>
      <c r="Q205" s="2"/>
      <c r="R205" s="2"/>
      <c r="S205" s="2"/>
      <c r="T205" s="2"/>
      <c r="U205" s="2"/>
      <c r="V205" s="2"/>
      <c r="W205" s="2"/>
      <c r="X205" s="2"/>
    </row>
    <row r="206" spans="1:24" ht="14.25">
      <c r="A206" s="2"/>
      <c r="B206" s="2"/>
      <c r="C206" s="2"/>
      <c r="D206" s="2"/>
      <c r="E206" s="2"/>
      <c r="F206" s="2"/>
      <c r="G206" s="2"/>
      <c r="H206" s="2"/>
      <c r="I206" s="2"/>
      <c r="J206" s="2"/>
      <c r="K206" s="2"/>
      <c r="L206" s="2"/>
      <c r="M206" s="2"/>
      <c r="N206" s="2"/>
      <c r="O206" s="2"/>
      <c r="P206" s="2"/>
      <c r="Q206" s="2"/>
      <c r="R206" s="2"/>
      <c r="S206" s="2"/>
      <c r="T206" s="2"/>
      <c r="U206" s="2"/>
      <c r="V206" s="2"/>
      <c r="W206" s="2"/>
      <c r="X206" s="2"/>
    </row>
    <row r="207" spans="1:24" ht="14.25">
      <c r="A207" s="2"/>
      <c r="B207" s="2"/>
      <c r="C207" s="2"/>
      <c r="D207" s="2"/>
      <c r="E207" s="2"/>
      <c r="F207" s="2"/>
      <c r="G207" s="2"/>
      <c r="H207" s="2"/>
      <c r="I207" s="2"/>
      <c r="J207" s="2"/>
      <c r="K207" s="2"/>
      <c r="L207" s="2"/>
      <c r="M207" s="2"/>
      <c r="N207" s="2"/>
      <c r="O207" s="2"/>
      <c r="P207" s="2"/>
      <c r="Q207" s="2"/>
      <c r="R207" s="2"/>
      <c r="S207" s="2"/>
      <c r="T207" s="2"/>
      <c r="U207" s="2"/>
      <c r="V207" s="2"/>
      <c r="W207" s="2"/>
      <c r="X207" s="2"/>
    </row>
    <row r="208" spans="1:24" ht="14.25">
      <c r="A208" s="2"/>
      <c r="B208" s="2"/>
      <c r="C208" s="2"/>
      <c r="D208" s="2"/>
      <c r="E208" s="2"/>
      <c r="F208" s="2"/>
      <c r="G208" s="2"/>
      <c r="H208" s="2"/>
      <c r="I208" s="2"/>
      <c r="J208" s="2"/>
      <c r="K208" s="2"/>
      <c r="L208" s="2"/>
      <c r="M208" s="2"/>
      <c r="N208" s="2"/>
      <c r="O208" s="2"/>
      <c r="P208" s="2"/>
      <c r="Q208" s="2"/>
      <c r="R208" s="2"/>
      <c r="S208" s="2"/>
      <c r="T208" s="2"/>
      <c r="U208" s="2"/>
      <c r="V208" s="2"/>
      <c r="W208" s="2"/>
      <c r="X208" s="2"/>
    </row>
    <row r="209" spans="1:24" ht="14.25">
      <c r="A209" s="2"/>
      <c r="B209" s="2"/>
      <c r="C209" s="2"/>
      <c r="D209" s="2"/>
      <c r="E209" s="2"/>
      <c r="F209" s="2"/>
      <c r="G209" s="2"/>
      <c r="H209" s="2"/>
      <c r="I209" s="2"/>
      <c r="J209" s="2"/>
      <c r="K209" s="2"/>
      <c r="L209" s="2"/>
      <c r="M209" s="2"/>
      <c r="N209" s="2"/>
      <c r="O209" s="2"/>
      <c r="P209" s="2"/>
      <c r="Q209" s="2"/>
      <c r="R209" s="2"/>
      <c r="S209" s="2"/>
      <c r="T209" s="2"/>
      <c r="U209" s="2"/>
      <c r="V209" s="2"/>
      <c r="W209" s="2"/>
      <c r="X209" s="2"/>
    </row>
    <row r="210" spans="1:24" ht="14.25">
      <c r="A210" s="2"/>
      <c r="B210" s="2"/>
      <c r="C210" s="2"/>
      <c r="D210" s="2"/>
      <c r="E210" s="2"/>
      <c r="F210" s="2"/>
      <c r="G210" s="2"/>
      <c r="H210" s="2"/>
      <c r="I210" s="2"/>
      <c r="J210" s="2"/>
      <c r="K210" s="2"/>
      <c r="L210" s="2"/>
      <c r="M210" s="2"/>
      <c r="N210" s="2"/>
      <c r="O210" s="2"/>
      <c r="P210" s="2"/>
      <c r="Q210" s="2"/>
      <c r="R210" s="2"/>
      <c r="S210" s="2"/>
      <c r="T210" s="2"/>
      <c r="U210" s="2"/>
      <c r="V210" s="2"/>
      <c r="W210" s="2"/>
      <c r="X210" s="2"/>
    </row>
    <row r="211" spans="1:24" ht="14.25">
      <c r="A211" s="2"/>
      <c r="B211" s="2"/>
      <c r="C211" s="2"/>
      <c r="D211" s="2"/>
      <c r="E211" s="2"/>
      <c r="F211" s="2"/>
      <c r="G211" s="2"/>
      <c r="H211" s="2"/>
      <c r="I211" s="2"/>
      <c r="J211" s="2"/>
      <c r="K211" s="2"/>
      <c r="L211" s="2"/>
      <c r="M211" s="2"/>
      <c r="N211" s="2"/>
      <c r="O211" s="2"/>
      <c r="P211" s="2"/>
      <c r="Q211" s="2"/>
      <c r="R211" s="2"/>
      <c r="S211" s="2"/>
      <c r="T211" s="2"/>
      <c r="U211" s="2"/>
      <c r="V211" s="2"/>
      <c r="W211" s="2"/>
      <c r="X211" s="2"/>
    </row>
    <row r="212" spans="1:24" ht="14.25">
      <c r="A212" s="2"/>
      <c r="B212" s="2"/>
      <c r="C212" s="2"/>
      <c r="D212" s="2"/>
      <c r="E212" s="2"/>
      <c r="F212" s="2"/>
      <c r="G212" s="2"/>
      <c r="H212" s="2"/>
      <c r="I212" s="2"/>
      <c r="J212" s="2"/>
      <c r="K212" s="2"/>
      <c r="L212" s="2"/>
      <c r="M212" s="2"/>
      <c r="N212" s="2"/>
      <c r="O212" s="2"/>
      <c r="P212" s="2"/>
      <c r="Q212" s="2"/>
      <c r="R212" s="2"/>
      <c r="S212" s="2"/>
      <c r="T212" s="2"/>
      <c r="U212" s="2"/>
      <c r="V212" s="2"/>
      <c r="W212" s="2"/>
      <c r="X212" s="2"/>
    </row>
  </sheetData>
  <mergeCells count="60">
    <mergeCell ref="L6:M6"/>
    <mergeCell ref="E6:K6"/>
    <mergeCell ref="W13:W14"/>
    <mergeCell ref="X13:X14"/>
    <mergeCell ref="W6:X6"/>
    <mergeCell ref="N6:V6"/>
    <mergeCell ref="A7:D7"/>
    <mergeCell ref="A8:D8"/>
    <mergeCell ref="A9:D9"/>
    <mergeCell ref="A6:D6"/>
    <mergeCell ref="B10:C10"/>
    <mergeCell ref="B11:C11"/>
    <mergeCell ref="B12:C12"/>
    <mergeCell ref="B13:C13"/>
    <mergeCell ref="B14:C14"/>
    <mergeCell ref="B15:C15"/>
    <mergeCell ref="B16:D16"/>
    <mergeCell ref="B17:C17"/>
    <mergeCell ref="B18:C18"/>
    <mergeCell ref="B19:C19"/>
    <mergeCell ref="B20:D20"/>
    <mergeCell ref="B21:C21"/>
    <mergeCell ref="B22:C22"/>
    <mergeCell ref="B23:C23"/>
    <mergeCell ref="B24:D24"/>
    <mergeCell ref="B25:C25"/>
    <mergeCell ref="B26:C26"/>
    <mergeCell ref="B27:C27"/>
    <mergeCell ref="B28:D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52:D52"/>
    <mergeCell ref="B53:D53"/>
    <mergeCell ref="B46:C46"/>
    <mergeCell ref="B47:C47"/>
    <mergeCell ref="B48:C48"/>
    <mergeCell ref="B49:C49"/>
    <mergeCell ref="B50:C50"/>
    <mergeCell ref="B51:C51"/>
    <mergeCell ref="A64:N64"/>
    <mergeCell ref="B58:D58"/>
    <mergeCell ref="B54:D54"/>
    <mergeCell ref="B55:D55"/>
    <mergeCell ref="B56:D56"/>
    <mergeCell ref="B57:D57"/>
  </mergeCells>
  <printOptions horizontalCentered="1" verticalCentered="1"/>
  <pageMargins left="0.5118110236220472" right="0.1968503937007874" top="0.31496062992125984" bottom="0.1968503937007874" header="0.07874015748031496" footer="0.11811023622047245"/>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AY82"/>
  <sheetViews>
    <sheetView showGridLines="0" workbookViewId="0" topLeftCell="A1">
      <selection activeCell="J3" sqref="J3"/>
    </sheetView>
  </sheetViews>
  <sheetFormatPr defaultColWidth="9.00390625" defaultRowHeight="14.25"/>
  <cols>
    <col min="1" max="1" width="8.25390625" style="0" customWidth="1"/>
    <col min="2" max="2" width="20.625" style="0" customWidth="1"/>
    <col min="3" max="7" width="10.50390625" style="0" customWidth="1"/>
    <col min="8" max="8" width="10.625" style="0" customWidth="1"/>
    <col min="9" max="9" width="10.125" style="0" customWidth="1"/>
    <col min="10" max="10" width="9.125" style="0" customWidth="1"/>
    <col min="11" max="11" width="9.50390625" style="0" customWidth="1"/>
    <col min="12" max="12" width="10.625" style="0" customWidth="1"/>
    <col min="13" max="13" width="10.125" style="0" customWidth="1"/>
    <col min="14" max="14" width="8.75390625" style="0" customWidth="1"/>
    <col min="15" max="15" width="9.50390625" style="0" customWidth="1"/>
    <col min="16" max="16" width="10.125" style="0" bestFit="1" customWidth="1"/>
    <col min="17" max="17" width="10.125" style="0" customWidth="1"/>
    <col min="19" max="19" width="8.375" style="0" customWidth="1"/>
    <col min="20" max="20" width="10.125" style="0" bestFit="1" customWidth="1"/>
    <col min="21" max="21" width="10.125" style="0" customWidth="1"/>
    <col min="24" max="24" width="9.875" style="0" customWidth="1"/>
    <col min="25" max="25" width="10.125" style="0" customWidth="1"/>
    <col min="28" max="28" width="10.00390625" style="0" customWidth="1"/>
    <col min="29" max="29" width="10.125" style="0" customWidth="1"/>
    <col min="32" max="32" width="10.25390625" style="0" customWidth="1"/>
    <col min="33" max="33" width="10.125" style="0" customWidth="1"/>
    <col min="40" max="41" width="10.125" style="0" customWidth="1"/>
    <col min="44" max="44" width="10.125" style="0" bestFit="1" customWidth="1"/>
    <col min="45" max="45" width="16.00390625" style="0" customWidth="1"/>
    <col min="48" max="48" width="10.125" style="0" bestFit="1" customWidth="1"/>
    <col min="49" max="49" width="16.125" style="0" bestFit="1" customWidth="1"/>
  </cols>
  <sheetData>
    <row r="1" ht="14.25" customHeight="1">
      <c r="A1" s="78"/>
    </row>
    <row r="2" spans="1:43" ht="14.25">
      <c r="A2" s="373" t="s">
        <v>678</v>
      </c>
      <c r="B2" s="321"/>
      <c r="C2" s="321"/>
      <c r="AQ2">
        <f>54/31</f>
        <v>1.7419354838709677</v>
      </c>
    </row>
    <row r="3" ht="15">
      <c r="A3" s="5"/>
    </row>
    <row r="4" spans="1:12" ht="29.25" customHeight="1">
      <c r="A4" s="503" t="s">
        <v>314</v>
      </c>
      <c r="B4" s="503"/>
      <c r="C4" s="503"/>
      <c r="D4" s="503"/>
      <c r="E4" s="503"/>
      <c r="F4" s="503"/>
      <c r="G4" s="503"/>
      <c r="H4" s="503"/>
      <c r="I4" s="503"/>
      <c r="J4" s="503"/>
      <c r="K4" s="503"/>
      <c r="L4" s="9"/>
    </row>
    <row r="5" spans="1:12" ht="29.25" customHeight="1" thickBot="1">
      <c r="A5" s="219"/>
      <c r="B5" s="219"/>
      <c r="C5" s="219"/>
      <c r="D5" s="219"/>
      <c r="E5" s="219"/>
      <c r="F5" s="219"/>
      <c r="G5" s="219"/>
      <c r="H5" s="219"/>
      <c r="I5" s="219"/>
      <c r="J5" s="219"/>
      <c r="K5" s="219"/>
      <c r="L5" s="9"/>
    </row>
    <row r="6" spans="1:51" ht="24" customHeight="1" thickBot="1">
      <c r="A6" s="412" t="s">
        <v>2</v>
      </c>
      <c r="B6" s="413"/>
      <c r="C6" s="507"/>
      <c r="D6" s="438" t="s">
        <v>480</v>
      </c>
      <c r="E6" s="439"/>
      <c r="F6" s="439"/>
      <c r="G6" s="440"/>
      <c r="H6" s="360" t="s">
        <v>348</v>
      </c>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37"/>
      <c r="AR6" s="438" t="s">
        <v>330</v>
      </c>
      <c r="AS6" s="523"/>
      <c r="AT6" s="523"/>
      <c r="AU6" s="523"/>
      <c r="AV6" s="523"/>
      <c r="AW6" s="523"/>
      <c r="AX6" s="523"/>
      <c r="AY6" s="524"/>
    </row>
    <row r="7" spans="1:51" ht="16.5" customHeight="1">
      <c r="A7" s="412" t="s">
        <v>3</v>
      </c>
      <c r="B7" s="413"/>
      <c r="C7" s="507"/>
      <c r="D7" s="483" t="s">
        <v>488</v>
      </c>
      <c r="E7" s="484"/>
      <c r="F7" s="484"/>
      <c r="G7" s="485"/>
      <c r="H7" s="504" t="s">
        <v>579</v>
      </c>
      <c r="I7" s="505"/>
      <c r="J7" s="505"/>
      <c r="K7" s="506"/>
      <c r="L7" s="483" t="s">
        <v>581</v>
      </c>
      <c r="M7" s="484"/>
      <c r="N7" s="484"/>
      <c r="O7" s="485"/>
      <c r="P7" s="483" t="s">
        <v>583</v>
      </c>
      <c r="Q7" s="484"/>
      <c r="R7" s="484"/>
      <c r="S7" s="485"/>
      <c r="T7" s="483" t="s">
        <v>584</v>
      </c>
      <c r="U7" s="484"/>
      <c r="V7" s="484"/>
      <c r="W7" s="485"/>
      <c r="X7" s="483" t="s">
        <v>585</v>
      </c>
      <c r="Y7" s="484"/>
      <c r="Z7" s="484"/>
      <c r="AA7" s="485"/>
      <c r="AB7" s="483" t="s">
        <v>586</v>
      </c>
      <c r="AC7" s="484"/>
      <c r="AD7" s="484"/>
      <c r="AE7" s="485"/>
      <c r="AF7" s="483" t="s">
        <v>587</v>
      </c>
      <c r="AG7" s="484"/>
      <c r="AH7" s="484"/>
      <c r="AI7" s="485"/>
      <c r="AJ7" s="483" t="s">
        <v>588</v>
      </c>
      <c r="AK7" s="484"/>
      <c r="AL7" s="484"/>
      <c r="AM7" s="485"/>
      <c r="AN7" s="483" t="s">
        <v>589</v>
      </c>
      <c r="AO7" s="484"/>
      <c r="AP7" s="484"/>
      <c r="AQ7" s="485"/>
      <c r="AR7" s="483" t="s">
        <v>537</v>
      </c>
      <c r="AS7" s="484"/>
      <c r="AT7" s="484"/>
      <c r="AU7" s="485"/>
      <c r="AV7" s="525" t="s">
        <v>547</v>
      </c>
      <c r="AW7" s="505"/>
      <c r="AX7" s="505"/>
      <c r="AY7" s="506"/>
    </row>
    <row r="8" spans="1:51" ht="14.25" customHeight="1">
      <c r="A8" s="460" t="s">
        <v>132</v>
      </c>
      <c r="B8" s="450"/>
      <c r="C8" s="508"/>
      <c r="D8" s="483" t="s">
        <v>482</v>
      </c>
      <c r="E8" s="484"/>
      <c r="F8" s="484"/>
      <c r="G8" s="485"/>
      <c r="H8" s="483" t="s">
        <v>333</v>
      </c>
      <c r="I8" s="484"/>
      <c r="J8" s="484"/>
      <c r="K8" s="485"/>
      <c r="L8" s="483" t="s">
        <v>333</v>
      </c>
      <c r="M8" s="484"/>
      <c r="N8" s="484"/>
      <c r="O8" s="485"/>
      <c r="P8" s="483" t="s">
        <v>333</v>
      </c>
      <c r="Q8" s="484"/>
      <c r="R8" s="484"/>
      <c r="S8" s="485"/>
      <c r="T8" s="483" t="s">
        <v>333</v>
      </c>
      <c r="U8" s="484"/>
      <c r="V8" s="484"/>
      <c r="W8" s="485"/>
      <c r="X8" s="483" t="s">
        <v>333</v>
      </c>
      <c r="Y8" s="484"/>
      <c r="Z8" s="484"/>
      <c r="AA8" s="485"/>
      <c r="AB8" s="483" t="s">
        <v>333</v>
      </c>
      <c r="AC8" s="484"/>
      <c r="AD8" s="484"/>
      <c r="AE8" s="485"/>
      <c r="AF8" s="483" t="s">
        <v>333</v>
      </c>
      <c r="AG8" s="484"/>
      <c r="AH8" s="484"/>
      <c r="AI8" s="485"/>
      <c r="AJ8" s="483" t="s">
        <v>333</v>
      </c>
      <c r="AK8" s="484"/>
      <c r="AL8" s="484"/>
      <c r="AM8" s="485"/>
      <c r="AN8" s="483" t="s">
        <v>333</v>
      </c>
      <c r="AO8" s="484"/>
      <c r="AP8" s="484"/>
      <c r="AQ8" s="485"/>
      <c r="AR8" s="483" t="s">
        <v>333</v>
      </c>
      <c r="AS8" s="484"/>
      <c r="AT8" s="484"/>
      <c r="AU8" s="485"/>
      <c r="AV8" s="483" t="s">
        <v>333</v>
      </c>
      <c r="AW8" s="484"/>
      <c r="AX8" s="484"/>
      <c r="AY8" s="485"/>
    </row>
    <row r="9" spans="1:51" ht="31.5" customHeight="1" thickBot="1">
      <c r="A9" s="462" t="s">
        <v>4</v>
      </c>
      <c r="B9" s="448"/>
      <c r="C9" s="509"/>
      <c r="D9" s="480" t="s">
        <v>334</v>
      </c>
      <c r="E9" s="481"/>
      <c r="F9" s="481"/>
      <c r="G9" s="482"/>
      <c r="H9" s="480" t="s">
        <v>405</v>
      </c>
      <c r="I9" s="481"/>
      <c r="J9" s="481"/>
      <c r="K9" s="482"/>
      <c r="L9" s="480" t="s">
        <v>405</v>
      </c>
      <c r="M9" s="481"/>
      <c r="N9" s="481"/>
      <c r="O9" s="482"/>
      <c r="P9" s="480" t="s">
        <v>350</v>
      </c>
      <c r="Q9" s="481"/>
      <c r="R9" s="481"/>
      <c r="S9" s="482"/>
      <c r="T9" s="480" t="s">
        <v>350</v>
      </c>
      <c r="U9" s="481"/>
      <c r="V9" s="481"/>
      <c r="W9" s="482"/>
      <c r="X9" s="480" t="s">
        <v>350</v>
      </c>
      <c r="Y9" s="481"/>
      <c r="Z9" s="481"/>
      <c r="AA9" s="482"/>
      <c r="AB9" s="480" t="s">
        <v>350</v>
      </c>
      <c r="AC9" s="481"/>
      <c r="AD9" s="481"/>
      <c r="AE9" s="482"/>
      <c r="AF9" s="480" t="s">
        <v>350</v>
      </c>
      <c r="AG9" s="481"/>
      <c r="AH9" s="481"/>
      <c r="AI9" s="482"/>
      <c r="AJ9" s="480" t="s">
        <v>350</v>
      </c>
      <c r="AK9" s="481"/>
      <c r="AL9" s="481"/>
      <c r="AM9" s="482"/>
      <c r="AN9" s="480" t="s">
        <v>350</v>
      </c>
      <c r="AO9" s="481"/>
      <c r="AP9" s="481"/>
      <c r="AQ9" s="482"/>
      <c r="AR9" s="480" t="s">
        <v>334</v>
      </c>
      <c r="AS9" s="481"/>
      <c r="AT9" s="481"/>
      <c r="AU9" s="482"/>
      <c r="AV9" s="480" t="s">
        <v>334</v>
      </c>
      <c r="AW9" s="481"/>
      <c r="AX9" s="481"/>
      <c r="AY9" s="482"/>
    </row>
    <row r="10" spans="1:51" ht="24" customHeight="1">
      <c r="A10" s="510" t="s">
        <v>5</v>
      </c>
      <c r="B10" s="476" t="s">
        <v>6</v>
      </c>
      <c r="C10" s="512"/>
      <c r="D10" s="61" t="s">
        <v>157</v>
      </c>
      <c r="E10" s="63" t="s">
        <v>160</v>
      </c>
      <c r="F10" s="476" t="s">
        <v>325</v>
      </c>
      <c r="G10" s="477"/>
      <c r="H10" s="61" t="s">
        <v>157</v>
      </c>
      <c r="I10" s="63" t="s">
        <v>160</v>
      </c>
      <c r="J10" s="476" t="s">
        <v>325</v>
      </c>
      <c r="K10" s="477"/>
      <c r="L10" s="61" t="s">
        <v>157</v>
      </c>
      <c r="M10" s="63" t="s">
        <v>160</v>
      </c>
      <c r="N10" s="476" t="s">
        <v>582</v>
      </c>
      <c r="O10" s="477"/>
      <c r="P10" s="61" t="s">
        <v>157</v>
      </c>
      <c r="Q10" s="63" t="s">
        <v>160</v>
      </c>
      <c r="R10" s="476" t="s">
        <v>325</v>
      </c>
      <c r="S10" s="477"/>
      <c r="T10" s="61" t="s">
        <v>157</v>
      </c>
      <c r="U10" s="63" t="s">
        <v>160</v>
      </c>
      <c r="V10" s="476" t="s">
        <v>325</v>
      </c>
      <c r="W10" s="477"/>
      <c r="X10" s="61" t="s">
        <v>157</v>
      </c>
      <c r="Y10" s="63" t="s">
        <v>160</v>
      </c>
      <c r="Z10" s="476" t="s">
        <v>325</v>
      </c>
      <c r="AA10" s="477"/>
      <c r="AB10" s="61" t="s">
        <v>157</v>
      </c>
      <c r="AC10" s="63" t="s">
        <v>160</v>
      </c>
      <c r="AD10" s="476" t="s">
        <v>325</v>
      </c>
      <c r="AE10" s="477"/>
      <c r="AF10" s="61" t="s">
        <v>157</v>
      </c>
      <c r="AG10" s="63" t="s">
        <v>160</v>
      </c>
      <c r="AH10" s="476" t="s">
        <v>325</v>
      </c>
      <c r="AI10" s="477"/>
      <c r="AJ10" s="61" t="s">
        <v>157</v>
      </c>
      <c r="AK10" s="63" t="s">
        <v>160</v>
      </c>
      <c r="AL10" s="476" t="s">
        <v>325</v>
      </c>
      <c r="AM10" s="477"/>
      <c r="AN10" s="61" t="s">
        <v>157</v>
      </c>
      <c r="AO10" s="63" t="s">
        <v>160</v>
      </c>
      <c r="AP10" s="476" t="s">
        <v>325</v>
      </c>
      <c r="AQ10" s="477"/>
      <c r="AR10" s="61" t="s">
        <v>157</v>
      </c>
      <c r="AS10" s="63" t="s">
        <v>160</v>
      </c>
      <c r="AT10" s="476" t="s">
        <v>325</v>
      </c>
      <c r="AU10" s="477"/>
      <c r="AV10" s="61" t="s">
        <v>157</v>
      </c>
      <c r="AW10" s="63" t="s">
        <v>160</v>
      </c>
      <c r="AX10" s="476" t="s">
        <v>325</v>
      </c>
      <c r="AY10" s="477"/>
    </row>
    <row r="11" spans="1:51" ht="13.5" customHeight="1">
      <c r="A11" s="510"/>
      <c r="B11" s="513"/>
      <c r="C11" s="514"/>
      <c r="D11" s="26" t="s">
        <v>158</v>
      </c>
      <c r="E11" s="64" t="s">
        <v>161</v>
      </c>
      <c r="F11" s="478"/>
      <c r="G11" s="479"/>
      <c r="H11" s="26" t="s">
        <v>158</v>
      </c>
      <c r="I11" s="64" t="s">
        <v>161</v>
      </c>
      <c r="J11" s="478"/>
      <c r="K11" s="479"/>
      <c r="L11" s="26" t="s">
        <v>158</v>
      </c>
      <c r="M11" s="64" t="s">
        <v>161</v>
      </c>
      <c r="N11" s="478"/>
      <c r="O11" s="479"/>
      <c r="P11" s="26" t="s">
        <v>158</v>
      </c>
      <c r="Q11" s="64" t="s">
        <v>161</v>
      </c>
      <c r="R11" s="478"/>
      <c r="S11" s="479"/>
      <c r="T11" s="26" t="s">
        <v>158</v>
      </c>
      <c r="U11" s="64" t="s">
        <v>161</v>
      </c>
      <c r="V11" s="478"/>
      <c r="W11" s="479"/>
      <c r="X11" s="26" t="s">
        <v>158</v>
      </c>
      <c r="Y11" s="64" t="s">
        <v>161</v>
      </c>
      <c r="Z11" s="478"/>
      <c r="AA11" s="479"/>
      <c r="AB11" s="26" t="s">
        <v>158</v>
      </c>
      <c r="AC11" s="64" t="s">
        <v>161</v>
      </c>
      <c r="AD11" s="478"/>
      <c r="AE11" s="479"/>
      <c r="AF11" s="26" t="s">
        <v>158</v>
      </c>
      <c r="AG11" s="64" t="s">
        <v>161</v>
      </c>
      <c r="AH11" s="478"/>
      <c r="AI11" s="479"/>
      <c r="AJ11" s="26" t="s">
        <v>158</v>
      </c>
      <c r="AK11" s="64" t="s">
        <v>161</v>
      </c>
      <c r="AL11" s="478"/>
      <c r="AM11" s="479"/>
      <c r="AN11" s="26" t="s">
        <v>158</v>
      </c>
      <c r="AO11" s="64" t="s">
        <v>161</v>
      </c>
      <c r="AP11" s="478"/>
      <c r="AQ11" s="479"/>
      <c r="AR11" s="26" t="s">
        <v>158</v>
      </c>
      <c r="AS11" s="64" t="s">
        <v>161</v>
      </c>
      <c r="AT11" s="478"/>
      <c r="AU11" s="479"/>
      <c r="AV11" s="26" t="s">
        <v>158</v>
      </c>
      <c r="AW11" s="64" t="s">
        <v>161</v>
      </c>
      <c r="AX11" s="478"/>
      <c r="AY11" s="479"/>
    </row>
    <row r="12" spans="1:51" ht="19.5" customHeight="1" thickBot="1">
      <c r="A12" s="511"/>
      <c r="B12" s="515"/>
      <c r="C12" s="516"/>
      <c r="D12" s="62" t="s">
        <v>159</v>
      </c>
      <c r="E12" s="65" t="s">
        <v>162</v>
      </c>
      <c r="F12" s="66" t="s">
        <v>163</v>
      </c>
      <c r="G12" s="67" t="s">
        <v>164</v>
      </c>
      <c r="H12" s="62" t="s">
        <v>159</v>
      </c>
      <c r="I12" s="65" t="s">
        <v>162</v>
      </c>
      <c r="J12" s="66" t="s">
        <v>163</v>
      </c>
      <c r="K12" s="67" t="s">
        <v>164</v>
      </c>
      <c r="L12" s="62" t="s">
        <v>159</v>
      </c>
      <c r="M12" s="65" t="s">
        <v>162</v>
      </c>
      <c r="N12" s="66" t="s">
        <v>163</v>
      </c>
      <c r="O12" s="67" t="s">
        <v>164</v>
      </c>
      <c r="P12" s="62" t="s">
        <v>159</v>
      </c>
      <c r="Q12" s="65" t="s">
        <v>162</v>
      </c>
      <c r="R12" s="66" t="s">
        <v>163</v>
      </c>
      <c r="S12" s="67" t="s">
        <v>164</v>
      </c>
      <c r="T12" s="62" t="s">
        <v>159</v>
      </c>
      <c r="U12" s="65" t="s">
        <v>162</v>
      </c>
      <c r="V12" s="66" t="s">
        <v>163</v>
      </c>
      <c r="W12" s="67" t="s">
        <v>164</v>
      </c>
      <c r="X12" s="62" t="s">
        <v>159</v>
      </c>
      <c r="Y12" s="65" t="s">
        <v>162</v>
      </c>
      <c r="Z12" s="66" t="s">
        <v>163</v>
      </c>
      <c r="AA12" s="67" t="s">
        <v>164</v>
      </c>
      <c r="AB12" s="62" t="s">
        <v>159</v>
      </c>
      <c r="AC12" s="65" t="s">
        <v>162</v>
      </c>
      <c r="AD12" s="66" t="s">
        <v>163</v>
      </c>
      <c r="AE12" s="67" t="s">
        <v>164</v>
      </c>
      <c r="AF12" s="62" t="s">
        <v>159</v>
      </c>
      <c r="AG12" s="65" t="s">
        <v>162</v>
      </c>
      <c r="AH12" s="66" t="s">
        <v>163</v>
      </c>
      <c r="AI12" s="67" t="s">
        <v>164</v>
      </c>
      <c r="AJ12" s="62" t="s">
        <v>159</v>
      </c>
      <c r="AK12" s="65" t="s">
        <v>162</v>
      </c>
      <c r="AL12" s="66" t="s">
        <v>163</v>
      </c>
      <c r="AM12" s="67" t="s">
        <v>164</v>
      </c>
      <c r="AN12" s="62" t="s">
        <v>159</v>
      </c>
      <c r="AO12" s="65" t="s">
        <v>162</v>
      </c>
      <c r="AP12" s="66" t="s">
        <v>163</v>
      </c>
      <c r="AQ12" s="67" t="s">
        <v>164</v>
      </c>
      <c r="AR12" s="62" t="s">
        <v>159</v>
      </c>
      <c r="AS12" s="65" t="s">
        <v>162</v>
      </c>
      <c r="AT12" s="66" t="s">
        <v>163</v>
      </c>
      <c r="AU12" s="67" t="s">
        <v>164</v>
      </c>
      <c r="AV12" s="62" t="s">
        <v>159</v>
      </c>
      <c r="AW12" s="65" t="s">
        <v>162</v>
      </c>
      <c r="AX12" s="66" t="s">
        <v>163</v>
      </c>
      <c r="AY12" s="67" t="s">
        <v>164</v>
      </c>
    </row>
    <row r="13" spans="1:51" ht="15" thickTop="1">
      <c r="A13" s="44" t="s">
        <v>133</v>
      </c>
      <c r="B13" s="517" t="s">
        <v>165</v>
      </c>
      <c r="C13" s="518"/>
      <c r="D13" s="490"/>
      <c r="E13" s="490"/>
      <c r="F13" s="490"/>
      <c r="G13" s="491"/>
      <c r="H13" s="490"/>
      <c r="I13" s="490"/>
      <c r="J13" s="490"/>
      <c r="K13" s="491"/>
      <c r="L13" s="490"/>
      <c r="M13" s="490"/>
      <c r="N13" s="490"/>
      <c r="O13" s="491"/>
      <c r="P13" s="490"/>
      <c r="Q13" s="490"/>
      <c r="R13" s="490"/>
      <c r="S13" s="491"/>
      <c r="T13" s="490"/>
      <c r="U13" s="490"/>
      <c r="V13" s="490"/>
      <c r="W13" s="491"/>
      <c r="X13" s="490"/>
      <c r="Y13" s="490"/>
      <c r="Z13" s="490"/>
      <c r="AA13" s="491"/>
      <c r="AB13" s="490"/>
      <c r="AC13" s="490"/>
      <c r="AD13" s="490"/>
      <c r="AE13" s="491"/>
      <c r="AF13" s="490"/>
      <c r="AG13" s="490"/>
      <c r="AH13" s="490"/>
      <c r="AI13" s="491"/>
      <c r="AJ13" s="490"/>
      <c r="AK13" s="490"/>
      <c r="AL13" s="490"/>
      <c r="AM13" s="491"/>
      <c r="AN13" s="490"/>
      <c r="AO13" s="490"/>
      <c r="AP13" s="490"/>
      <c r="AQ13" s="491"/>
      <c r="AR13" s="490"/>
      <c r="AS13" s="490"/>
      <c r="AT13" s="490"/>
      <c r="AU13" s="491"/>
      <c r="AV13" s="2"/>
      <c r="AW13" s="2"/>
      <c r="AX13" s="2"/>
      <c r="AY13" s="2"/>
    </row>
    <row r="14" spans="1:51" ht="48" customHeight="1">
      <c r="A14" s="53" t="s">
        <v>166</v>
      </c>
      <c r="B14" s="418" t="s">
        <v>167</v>
      </c>
      <c r="C14" s="486"/>
      <c r="D14" s="28">
        <v>124.95</v>
      </c>
      <c r="E14" s="58" t="s">
        <v>489</v>
      </c>
      <c r="F14" s="58" t="s">
        <v>490</v>
      </c>
      <c r="G14" s="46"/>
      <c r="H14" s="248">
        <v>103.53</v>
      </c>
      <c r="I14" s="249"/>
      <c r="J14" s="249"/>
      <c r="K14" s="250"/>
      <c r="L14" s="248">
        <v>103.53</v>
      </c>
      <c r="M14" s="249"/>
      <c r="N14" s="249"/>
      <c r="O14" s="250"/>
      <c r="P14" s="248">
        <v>103.53</v>
      </c>
      <c r="Q14" s="249"/>
      <c r="R14" s="58"/>
      <c r="S14" s="46"/>
      <c r="T14" s="248">
        <v>103.53</v>
      </c>
      <c r="U14" s="249"/>
      <c r="V14" s="58"/>
      <c r="W14" s="46"/>
      <c r="X14" s="248">
        <v>103.53</v>
      </c>
      <c r="Y14" s="249"/>
      <c r="Z14" s="58"/>
      <c r="AA14" s="46"/>
      <c r="AB14" s="248">
        <v>103.53</v>
      </c>
      <c r="AC14" s="249"/>
      <c r="AD14" s="58"/>
      <c r="AE14" s="46"/>
      <c r="AF14" s="248">
        <v>103.53</v>
      </c>
      <c r="AG14" s="249"/>
      <c r="AH14" s="58"/>
      <c r="AI14" s="46"/>
      <c r="AJ14" s="248">
        <v>103.53</v>
      </c>
      <c r="AK14" s="249"/>
      <c r="AL14" s="58"/>
      <c r="AM14" s="46"/>
      <c r="AN14" s="248">
        <v>103.53</v>
      </c>
      <c r="AO14" s="249"/>
      <c r="AP14" s="58"/>
      <c r="AQ14" s="46"/>
      <c r="AR14" s="82">
        <v>37</v>
      </c>
      <c r="AS14" s="519" t="s">
        <v>331</v>
      </c>
      <c r="AT14" s="521" t="s">
        <v>332</v>
      </c>
      <c r="AU14" s="522"/>
      <c r="AV14" s="82">
        <v>31</v>
      </c>
      <c r="AW14" s="519" t="s">
        <v>331</v>
      </c>
      <c r="AX14" s="521" t="s">
        <v>332</v>
      </c>
      <c r="AY14" s="522"/>
    </row>
    <row r="15" spans="1:51" ht="48">
      <c r="A15" s="53"/>
      <c r="B15" s="418" t="s">
        <v>168</v>
      </c>
      <c r="C15" s="486"/>
      <c r="D15" s="82">
        <v>71.4</v>
      </c>
      <c r="E15" s="58" t="s">
        <v>489</v>
      </c>
      <c r="F15" s="58" t="s">
        <v>490</v>
      </c>
      <c r="G15" s="46"/>
      <c r="H15" s="251">
        <v>53.55</v>
      </c>
      <c r="I15" s="58"/>
      <c r="J15" s="58"/>
      <c r="K15" s="46"/>
      <c r="L15" s="251">
        <v>53.55</v>
      </c>
      <c r="M15" s="58"/>
      <c r="N15" s="58"/>
      <c r="O15" s="46"/>
      <c r="P15" s="251">
        <v>53.55</v>
      </c>
      <c r="Q15" s="58"/>
      <c r="R15" s="58"/>
      <c r="S15" s="46"/>
      <c r="T15" s="251">
        <v>53.55</v>
      </c>
      <c r="U15" s="58"/>
      <c r="V15" s="58"/>
      <c r="W15" s="46"/>
      <c r="X15" s="251">
        <v>53.55</v>
      </c>
      <c r="Y15" s="58"/>
      <c r="Z15" s="58"/>
      <c r="AA15" s="46"/>
      <c r="AB15" s="251">
        <v>53.55</v>
      </c>
      <c r="AC15" s="58"/>
      <c r="AD15" s="58"/>
      <c r="AE15" s="46"/>
      <c r="AF15" s="251">
        <v>53.55</v>
      </c>
      <c r="AG15" s="58"/>
      <c r="AH15" s="58"/>
      <c r="AI15" s="46"/>
      <c r="AJ15" s="251">
        <v>53.55</v>
      </c>
      <c r="AK15" s="58"/>
      <c r="AL15" s="58"/>
      <c r="AM15" s="46"/>
      <c r="AN15" s="251">
        <v>53.55</v>
      </c>
      <c r="AO15" s="58"/>
      <c r="AP15" s="58"/>
      <c r="AQ15" s="46"/>
      <c r="AR15" s="82">
        <v>22</v>
      </c>
      <c r="AS15" s="520"/>
      <c r="AT15" s="58"/>
      <c r="AU15" s="46"/>
      <c r="AV15" s="82">
        <v>22</v>
      </c>
      <c r="AW15" s="520"/>
      <c r="AX15" s="58"/>
      <c r="AY15" s="46"/>
    </row>
    <row r="16" spans="1:51" ht="48" customHeight="1">
      <c r="A16" s="53" t="s">
        <v>169</v>
      </c>
      <c r="B16" s="418" t="s">
        <v>170</v>
      </c>
      <c r="C16" s="486"/>
      <c r="D16" s="28">
        <v>124.95</v>
      </c>
      <c r="E16" s="58" t="s">
        <v>489</v>
      </c>
      <c r="F16" s="58" t="s">
        <v>490</v>
      </c>
      <c r="G16" s="46"/>
      <c r="H16" s="251">
        <v>103.53</v>
      </c>
      <c r="I16" s="58"/>
      <c r="J16" s="58"/>
      <c r="K16" s="46"/>
      <c r="L16" s="251">
        <v>103.53</v>
      </c>
      <c r="M16" s="58"/>
      <c r="N16" s="58"/>
      <c r="O16" s="46"/>
      <c r="P16" s="251">
        <v>103.53</v>
      </c>
      <c r="Q16" s="58"/>
      <c r="R16" s="58"/>
      <c r="S16" s="46"/>
      <c r="T16" s="251">
        <v>103.53</v>
      </c>
      <c r="U16" s="58"/>
      <c r="V16" s="58"/>
      <c r="W16" s="46"/>
      <c r="X16" s="251">
        <v>103.53</v>
      </c>
      <c r="Y16" s="58"/>
      <c r="Z16" s="58"/>
      <c r="AA16" s="46"/>
      <c r="AB16" s="251">
        <v>103.53</v>
      </c>
      <c r="AC16" s="58"/>
      <c r="AD16" s="58"/>
      <c r="AE16" s="46"/>
      <c r="AF16" s="251">
        <v>103.53</v>
      </c>
      <c r="AG16" s="58"/>
      <c r="AH16" s="58"/>
      <c r="AI16" s="46"/>
      <c r="AJ16" s="251">
        <v>103.53</v>
      </c>
      <c r="AK16" s="58"/>
      <c r="AL16" s="58"/>
      <c r="AM16" s="46"/>
      <c r="AN16" s="251">
        <v>103.53</v>
      </c>
      <c r="AO16" s="58"/>
      <c r="AP16" s="58"/>
      <c r="AQ16" s="46"/>
      <c r="AR16" s="82">
        <v>37</v>
      </c>
      <c r="AS16" s="519" t="s">
        <v>335</v>
      </c>
      <c r="AT16" s="58"/>
      <c r="AU16" s="46"/>
      <c r="AV16" s="82">
        <v>31</v>
      </c>
      <c r="AW16" s="519" t="s">
        <v>335</v>
      </c>
      <c r="AX16" s="58"/>
      <c r="AY16" s="46"/>
    </row>
    <row r="17" spans="1:51" ht="48">
      <c r="A17" s="53"/>
      <c r="B17" s="418" t="s">
        <v>171</v>
      </c>
      <c r="C17" s="486"/>
      <c r="D17" s="82">
        <v>71.4</v>
      </c>
      <c r="E17" s="58" t="s">
        <v>489</v>
      </c>
      <c r="F17" s="58" t="s">
        <v>490</v>
      </c>
      <c r="G17" s="46"/>
      <c r="H17" s="251">
        <v>53.55</v>
      </c>
      <c r="I17" s="58"/>
      <c r="J17" s="58"/>
      <c r="K17" s="46"/>
      <c r="L17" s="251">
        <v>53.55</v>
      </c>
      <c r="M17" s="58"/>
      <c r="N17" s="58"/>
      <c r="O17" s="46"/>
      <c r="P17" s="251">
        <v>53.55</v>
      </c>
      <c r="Q17" s="58"/>
      <c r="R17" s="58"/>
      <c r="S17" s="46"/>
      <c r="T17" s="251">
        <v>53.55</v>
      </c>
      <c r="U17" s="58"/>
      <c r="V17" s="58"/>
      <c r="W17" s="46"/>
      <c r="X17" s="251">
        <v>53.55</v>
      </c>
      <c r="Y17" s="58"/>
      <c r="Z17" s="58"/>
      <c r="AA17" s="46"/>
      <c r="AB17" s="251">
        <v>53.55</v>
      </c>
      <c r="AC17" s="58"/>
      <c r="AD17" s="58"/>
      <c r="AE17" s="46"/>
      <c r="AF17" s="251">
        <v>53.55</v>
      </c>
      <c r="AG17" s="58"/>
      <c r="AH17" s="58"/>
      <c r="AI17" s="46"/>
      <c r="AJ17" s="251">
        <v>53.55</v>
      </c>
      <c r="AK17" s="58"/>
      <c r="AL17" s="58"/>
      <c r="AM17" s="46"/>
      <c r="AN17" s="251">
        <v>53.55</v>
      </c>
      <c r="AO17" s="58"/>
      <c r="AP17" s="58"/>
      <c r="AQ17" s="46"/>
      <c r="AR17" s="82">
        <v>22</v>
      </c>
      <c r="AS17" s="520"/>
      <c r="AT17" s="58"/>
      <c r="AU17" s="46"/>
      <c r="AV17" s="82">
        <v>22</v>
      </c>
      <c r="AW17" s="520"/>
      <c r="AX17" s="58"/>
      <c r="AY17" s="46"/>
    </row>
    <row r="18" spans="1:51" ht="48" customHeight="1">
      <c r="A18" s="53" t="s">
        <v>172</v>
      </c>
      <c r="B18" s="418" t="s">
        <v>173</v>
      </c>
      <c r="C18" s="486"/>
      <c r="D18" s="28">
        <v>124.95</v>
      </c>
      <c r="E18" s="58" t="s">
        <v>489</v>
      </c>
      <c r="F18" s="58" t="s">
        <v>490</v>
      </c>
      <c r="G18" s="46"/>
      <c r="H18" s="251">
        <v>103.53</v>
      </c>
      <c r="I18" s="58"/>
      <c r="J18" s="58"/>
      <c r="K18" s="46"/>
      <c r="L18" s="251">
        <v>103.53</v>
      </c>
      <c r="M18" s="58"/>
      <c r="N18" s="58"/>
      <c r="O18" s="46"/>
      <c r="P18" s="251">
        <v>103.53</v>
      </c>
      <c r="Q18" s="58"/>
      <c r="R18" s="58"/>
      <c r="S18" s="46"/>
      <c r="T18" s="251">
        <v>103.53</v>
      </c>
      <c r="U18" s="58"/>
      <c r="V18" s="58"/>
      <c r="W18" s="46"/>
      <c r="X18" s="251">
        <v>103.53</v>
      </c>
      <c r="Y18" s="58"/>
      <c r="Z18" s="58"/>
      <c r="AA18" s="46"/>
      <c r="AB18" s="251">
        <v>103.53</v>
      </c>
      <c r="AC18" s="58"/>
      <c r="AD18" s="58"/>
      <c r="AE18" s="46"/>
      <c r="AF18" s="251">
        <v>103.53</v>
      </c>
      <c r="AG18" s="58"/>
      <c r="AH18" s="58"/>
      <c r="AI18" s="46"/>
      <c r="AJ18" s="251">
        <v>103.53</v>
      </c>
      <c r="AK18" s="58"/>
      <c r="AL18" s="58"/>
      <c r="AM18" s="46"/>
      <c r="AN18" s="251">
        <v>103.53</v>
      </c>
      <c r="AO18" s="58"/>
      <c r="AP18" s="58"/>
      <c r="AQ18" s="46"/>
      <c r="AR18" s="82">
        <v>37</v>
      </c>
      <c r="AS18" s="519" t="s">
        <v>336</v>
      </c>
      <c r="AT18" s="58"/>
      <c r="AU18" s="46"/>
      <c r="AV18" s="82">
        <v>31</v>
      </c>
      <c r="AW18" s="519" t="s">
        <v>336</v>
      </c>
      <c r="AX18" s="58"/>
      <c r="AY18" s="46"/>
    </row>
    <row r="19" spans="1:51" ht="48">
      <c r="A19" s="53"/>
      <c r="B19" s="418" t="s">
        <v>174</v>
      </c>
      <c r="C19" s="486"/>
      <c r="D19" s="82">
        <v>71.4</v>
      </c>
      <c r="E19" s="58" t="s">
        <v>489</v>
      </c>
      <c r="F19" s="58" t="s">
        <v>490</v>
      </c>
      <c r="G19" s="46"/>
      <c r="H19" s="251">
        <v>53.55</v>
      </c>
      <c r="I19" s="58"/>
      <c r="J19" s="58"/>
      <c r="K19" s="46"/>
      <c r="L19" s="251">
        <v>53.55</v>
      </c>
      <c r="M19" s="58"/>
      <c r="N19" s="58"/>
      <c r="O19" s="46"/>
      <c r="P19" s="251">
        <v>53.55</v>
      </c>
      <c r="Q19" s="58"/>
      <c r="R19" s="58"/>
      <c r="S19" s="46"/>
      <c r="T19" s="251">
        <v>53.55</v>
      </c>
      <c r="U19" s="58"/>
      <c r="V19" s="58"/>
      <c r="W19" s="46"/>
      <c r="X19" s="251">
        <v>53.55</v>
      </c>
      <c r="Y19" s="58"/>
      <c r="Z19" s="58"/>
      <c r="AA19" s="46"/>
      <c r="AB19" s="251">
        <v>53.55</v>
      </c>
      <c r="AC19" s="58"/>
      <c r="AD19" s="58"/>
      <c r="AE19" s="46"/>
      <c r="AF19" s="251">
        <v>53.55</v>
      </c>
      <c r="AG19" s="58"/>
      <c r="AH19" s="58"/>
      <c r="AI19" s="46"/>
      <c r="AJ19" s="251">
        <v>53.55</v>
      </c>
      <c r="AK19" s="58"/>
      <c r="AL19" s="58"/>
      <c r="AM19" s="46"/>
      <c r="AN19" s="251">
        <v>53.55</v>
      </c>
      <c r="AO19" s="58"/>
      <c r="AP19" s="58"/>
      <c r="AQ19" s="46"/>
      <c r="AR19" s="82">
        <v>22</v>
      </c>
      <c r="AS19" s="520"/>
      <c r="AT19" s="58"/>
      <c r="AU19" s="46"/>
      <c r="AV19" s="82">
        <v>22</v>
      </c>
      <c r="AW19" s="520"/>
      <c r="AX19" s="58"/>
      <c r="AY19" s="46"/>
    </row>
    <row r="20" spans="1:51" ht="48" customHeight="1">
      <c r="A20" s="53" t="s">
        <v>175</v>
      </c>
      <c r="B20" s="418" t="s">
        <v>176</v>
      </c>
      <c r="C20" s="486"/>
      <c r="D20" s="28">
        <v>124.95</v>
      </c>
      <c r="E20" s="58" t="s">
        <v>489</v>
      </c>
      <c r="F20" s="58" t="s">
        <v>490</v>
      </c>
      <c r="G20" s="46"/>
      <c r="H20" s="251">
        <v>103.53</v>
      </c>
      <c r="I20" s="58"/>
      <c r="J20" s="58"/>
      <c r="K20" s="46"/>
      <c r="L20" s="251">
        <v>103.53</v>
      </c>
      <c r="M20" s="58"/>
      <c r="N20" s="58"/>
      <c r="O20" s="46"/>
      <c r="P20" s="251">
        <v>103.53</v>
      </c>
      <c r="Q20" s="58"/>
      <c r="R20" s="58"/>
      <c r="S20" s="46"/>
      <c r="T20" s="251">
        <v>103.53</v>
      </c>
      <c r="U20" s="58"/>
      <c r="V20" s="58"/>
      <c r="W20" s="46"/>
      <c r="X20" s="251">
        <v>103.53</v>
      </c>
      <c r="Y20" s="58"/>
      <c r="Z20" s="58"/>
      <c r="AA20" s="46"/>
      <c r="AB20" s="251">
        <v>103.53</v>
      </c>
      <c r="AC20" s="58"/>
      <c r="AD20" s="58"/>
      <c r="AE20" s="46"/>
      <c r="AF20" s="251">
        <v>103.53</v>
      </c>
      <c r="AG20" s="58"/>
      <c r="AH20" s="58"/>
      <c r="AI20" s="46"/>
      <c r="AJ20" s="251">
        <v>103.53</v>
      </c>
      <c r="AK20" s="58"/>
      <c r="AL20" s="58"/>
      <c r="AM20" s="46"/>
      <c r="AN20" s="251">
        <v>103.53</v>
      </c>
      <c r="AO20" s="58"/>
      <c r="AP20" s="58"/>
      <c r="AQ20" s="46"/>
      <c r="AR20" s="82">
        <v>37</v>
      </c>
      <c r="AS20" s="519" t="s">
        <v>336</v>
      </c>
      <c r="AT20" s="58"/>
      <c r="AU20" s="46"/>
      <c r="AV20" s="82">
        <v>31</v>
      </c>
      <c r="AW20" s="519" t="s">
        <v>336</v>
      </c>
      <c r="AX20" s="58"/>
      <c r="AY20" s="46"/>
    </row>
    <row r="21" spans="1:51" ht="48">
      <c r="A21" s="53"/>
      <c r="B21" s="418" t="s">
        <v>177</v>
      </c>
      <c r="C21" s="486"/>
      <c r="D21" s="82">
        <v>71.4</v>
      </c>
      <c r="E21" s="58" t="s">
        <v>489</v>
      </c>
      <c r="F21" s="58" t="s">
        <v>490</v>
      </c>
      <c r="G21" s="46"/>
      <c r="H21" s="251">
        <v>53.55</v>
      </c>
      <c r="I21" s="58"/>
      <c r="J21" s="58"/>
      <c r="K21" s="46"/>
      <c r="L21" s="251">
        <v>53.55</v>
      </c>
      <c r="M21" s="58"/>
      <c r="N21" s="58"/>
      <c r="O21" s="46"/>
      <c r="P21" s="251">
        <v>53.55</v>
      </c>
      <c r="Q21" s="58"/>
      <c r="R21" s="58"/>
      <c r="S21" s="46"/>
      <c r="T21" s="251">
        <v>53.55</v>
      </c>
      <c r="U21" s="58"/>
      <c r="V21" s="58"/>
      <c r="W21" s="46"/>
      <c r="X21" s="251">
        <v>53.55</v>
      </c>
      <c r="Y21" s="58"/>
      <c r="Z21" s="58"/>
      <c r="AA21" s="46"/>
      <c r="AB21" s="251">
        <v>53.55</v>
      </c>
      <c r="AC21" s="58"/>
      <c r="AD21" s="58"/>
      <c r="AE21" s="46"/>
      <c r="AF21" s="251">
        <v>53.55</v>
      </c>
      <c r="AG21" s="58"/>
      <c r="AH21" s="58"/>
      <c r="AI21" s="46"/>
      <c r="AJ21" s="251">
        <v>53.55</v>
      </c>
      <c r="AK21" s="58"/>
      <c r="AL21" s="58"/>
      <c r="AM21" s="46"/>
      <c r="AN21" s="251">
        <v>53.55</v>
      </c>
      <c r="AO21" s="58"/>
      <c r="AP21" s="58"/>
      <c r="AQ21" s="46"/>
      <c r="AR21" s="82">
        <v>22</v>
      </c>
      <c r="AS21" s="520"/>
      <c r="AT21" s="58"/>
      <c r="AU21" s="46"/>
      <c r="AV21" s="82">
        <v>22</v>
      </c>
      <c r="AW21" s="520"/>
      <c r="AX21" s="58"/>
      <c r="AY21" s="46"/>
    </row>
    <row r="22" spans="1:51" ht="48">
      <c r="A22" s="53" t="s">
        <v>178</v>
      </c>
      <c r="B22" s="418" t="s">
        <v>179</v>
      </c>
      <c r="C22" s="486"/>
      <c r="D22" s="28">
        <v>124.95</v>
      </c>
      <c r="E22" s="58" t="s">
        <v>489</v>
      </c>
      <c r="F22" s="58" t="s">
        <v>490</v>
      </c>
      <c r="G22" s="46"/>
      <c r="H22" s="251">
        <v>103.53</v>
      </c>
      <c r="I22" s="58"/>
      <c r="J22" s="58"/>
      <c r="K22" s="46"/>
      <c r="L22" s="251">
        <v>103.53</v>
      </c>
      <c r="M22" s="58"/>
      <c r="N22" s="58"/>
      <c r="O22" s="46"/>
      <c r="P22" s="251">
        <v>103.53</v>
      </c>
      <c r="Q22" s="58"/>
      <c r="R22" s="58"/>
      <c r="S22" s="46"/>
      <c r="T22" s="251">
        <v>103.53</v>
      </c>
      <c r="U22" s="58"/>
      <c r="V22" s="58"/>
      <c r="W22" s="46"/>
      <c r="X22" s="251">
        <v>103.53</v>
      </c>
      <c r="Y22" s="58"/>
      <c r="Z22" s="58"/>
      <c r="AA22" s="46"/>
      <c r="AB22" s="251">
        <v>103.53</v>
      </c>
      <c r="AC22" s="58"/>
      <c r="AD22" s="58"/>
      <c r="AE22" s="46"/>
      <c r="AF22" s="251">
        <v>103.53</v>
      </c>
      <c r="AG22" s="58"/>
      <c r="AH22" s="58"/>
      <c r="AI22" s="46"/>
      <c r="AJ22" s="251">
        <v>103.53</v>
      </c>
      <c r="AK22" s="58"/>
      <c r="AL22" s="58"/>
      <c r="AM22" s="46"/>
      <c r="AN22" s="251">
        <v>103.53</v>
      </c>
      <c r="AO22" s="58"/>
      <c r="AP22" s="58"/>
      <c r="AQ22" s="46"/>
      <c r="AR22" s="82">
        <v>37</v>
      </c>
      <c r="AS22" s="519" t="s">
        <v>337</v>
      </c>
      <c r="AT22" s="58"/>
      <c r="AU22" s="46"/>
      <c r="AV22" s="82">
        <v>31</v>
      </c>
      <c r="AW22" s="519" t="s">
        <v>337</v>
      </c>
      <c r="AX22" s="58"/>
      <c r="AY22" s="46"/>
    </row>
    <row r="23" spans="1:51" ht="48">
      <c r="A23" s="53"/>
      <c r="B23" s="418" t="s">
        <v>180</v>
      </c>
      <c r="C23" s="486"/>
      <c r="D23" s="82">
        <v>71.4</v>
      </c>
      <c r="E23" s="58" t="s">
        <v>489</v>
      </c>
      <c r="F23" s="58" t="s">
        <v>490</v>
      </c>
      <c r="G23" s="46"/>
      <c r="H23" s="251">
        <v>53.55</v>
      </c>
      <c r="I23" s="58"/>
      <c r="J23" s="58"/>
      <c r="K23" s="46"/>
      <c r="L23" s="251">
        <v>53.55</v>
      </c>
      <c r="M23" s="58"/>
      <c r="N23" s="58"/>
      <c r="O23" s="46"/>
      <c r="P23" s="251">
        <v>53.55</v>
      </c>
      <c r="Q23" s="58"/>
      <c r="R23" s="58"/>
      <c r="S23" s="46"/>
      <c r="T23" s="251">
        <v>53.55</v>
      </c>
      <c r="U23" s="58"/>
      <c r="V23" s="58"/>
      <c r="W23" s="46"/>
      <c r="X23" s="251">
        <v>53.55</v>
      </c>
      <c r="Y23" s="58"/>
      <c r="Z23" s="58"/>
      <c r="AA23" s="46"/>
      <c r="AB23" s="251">
        <v>53.55</v>
      </c>
      <c r="AC23" s="58"/>
      <c r="AD23" s="58"/>
      <c r="AE23" s="46"/>
      <c r="AF23" s="251">
        <v>53.55</v>
      </c>
      <c r="AG23" s="58"/>
      <c r="AH23" s="58"/>
      <c r="AI23" s="46"/>
      <c r="AJ23" s="251">
        <v>53.55</v>
      </c>
      <c r="AK23" s="58"/>
      <c r="AL23" s="58"/>
      <c r="AM23" s="46"/>
      <c r="AN23" s="251">
        <v>53.55</v>
      </c>
      <c r="AO23" s="58"/>
      <c r="AP23" s="58"/>
      <c r="AQ23" s="46"/>
      <c r="AR23" s="82">
        <v>22</v>
      </c>
      <c r="AS23" s="520"/>
      <c r="AT23" s="58"/>
      <c r="AU23" s="46"/>
      <c r="AV23" s="82">
        <v>22</v>
      </c>
      <c r="AW23" s="520"/>
      <c r="AX23" s="58"/>
      <c r="AY23" s="46"/>
    </row>
    <row r="24" spans="1:51" ht="48">
      <c r="A24" s="53" t="s">
        <v>181</v>
      </c>
      <c r="B24" s="418" t="s">
        <v>182</v>
      </c>
      <c r="C24" s="486"/>
      <c r="D24" s="28">
        <v>124.95</v>
      </c>
      <c r="E24" s="58" t="s">
        <v>489</v>
      </c>
      <c r="F24" s="58" t="s">
        <v>490</v>
      </c>
      <c r="G24" s="46"/>
      <c r="H24" s="251">
        <v>103.53</v>
      </c>
      <c r="I24" s="58"/>
      <c r="J24" s="58"/>
      <c r="K24" s="46"/>
      <c r="L24" s="251">
        <v>103.53</v>
      </c>
      <c r="M24" s="58"/>
      <c r="N24" s="58"/>
      <c r="O24" s="46"/>
      <c r="P24" s="251">
        <v>103.53</v>
      </c>
      <c r="Q24" s="58"/>
      <c r="R24" s="58"/>
      <c r="S24" s="46"/>
      <c r="T24" s="251">
        <v>103.53</v>
      </c>
      <c r="U24" s="58"/>
      <c r="V24" s="58"/>
      <c r="W24" s="46"/>
      <c r="X24" s="251">
        <v>103.53</v>
      </c>
      <c r="Y24" s="58"/>
      <c r="Z24" s="58"/>
      <c r="AA24" s="46"/>
      <c r="AB24" s="251">
        <v>103.53</v>
      </c>
      <c r="AC24" s="58"/>
      <c r="AD24" s="58"/>
      <c r="AE24" s="46"/>
      <c r="AF24" s="251">
        <v>103.53</v>
      </c>
      <c r="AG24" s="58"/>
      <c r="AH24" s="58"/>
      <c r="AI24" s="46"/>
      <c r="AJ24" s="251">
        <v>103.53</v>
      </c>
      <c r="AK24" s="58"/>
      <c r="AL24" s="58"/>
      <c r="AM24" s="46"/>
      <c r="AN24" s="251">
        <v>103.53</v>
      </c>
      <c r="AO24" s="58"/>
      <c r="AP24" s="58"/>
      <c r="AQ24" s="46"/>
      <c r="AR24" s="82">
        <v>37</v>
      </c>
      <c r="AS24" s="519" t="s">
        <v>338</v>
      </c>
      <c r="AT24" s="58"/>
      <c r="AU24" s="46"/>
      <c r="AV24" s="82">
        <v>31</v>
      </c>
      <c r="AW24" s="519" t="s">
        <v>338</v>
      </c>
      <c r="AX24" s="58"/>
      <c r="AY24" s="46"/>
    </row>
    <row r="25" spans="1:51" ht="48">
      <c r="A25" s="53"/>
      <c r="B25" s="418" t="s">
        <v>183</v>
      </c>
      <c r="C25" s="486"/>
      <c r="D25" s="82">
        <v>71.4</v>
      </c>
      <c r="E25" s="58" t="s">
        <v>489</v>
      </c>
      <c r="F25" s="58" t="s">
        <v>490</v>
      </c>
      <c r="G25" s="46"/>
      <c r="H25" s="251">
        <v>53.55</v>
      </c>
      <c r="I25" s="58"/>
      <c r="J25" s="58"/>
      <c r="K25" s="46"/>
      <c r="L25" s="251">
        <v>53.55</v>
      </c>
      <c r="M25" s="58"/>
      <c r="N25" s="58"/>
      <c r="O25" s="46"/>
      <c r="P25" s="251">
        <v>53.55</v>
      </c>
      <c r="Q25" s="58"/>
      <c r="R25" s="58"/>
      <c r="S25" s="46"/>
      <c r="T25" s="251">
        <v>53.55</v>
      </c>
      <c r="U25" s="58"/>
      <c r="V25" s="58"/>
      <c r="W25" s="46"/>
      <c r="X25" s="251">
        <v>53.55</v>
      </c>
      <c r="Y25" s="58"/>
      <c r="Z25" s="58"/>
      <c r="AA25" s="46"/>
      <c r="AB25" s="251">
        <v>53.55</v>
      </c>
      <c r="AC25" s="58"/>
      <c r="AD25" s="58"/>
      <c r="AE25" s="46"/>
      <c r="AF25" s="251">
        <v>53.55</v>
      </c>
      <c r="AG25" s="58"/>
      <c r="AH25" s="58"/>
      <c r="AI25" s="46"/>
      <c r="AJ25" s="251">
        <v>53.55</v>
      </c>
      <c r="AK25" s="58"/>
      <c r="AL25" s="58"/>
      <c r="AM25" s="46"/>
      <c r="AN25" s="251">
        <v>53.55</v>
      </c>
      <c r="AO25" s="58"/>
      <c r="AP25" s="58"/>
      <c r="AQ25" s="46"/>
      <c r="AR25" s="82">
        <v>22</v>
      </c>
      <c r="AS25" s="520"/>
      <c r="AT25" s="58"/>
      <c r="AU25" s="46"/>
      <c r="AV25" s="82">
        <v>22</v>
      </c>
      <c r="AW25" s="520"/>
      <c r="AX25" s="58"/>
      <c r="AY25" s="46"/>
    </row>
    <row r="26" spans="1:51" ht="48">
      <c r="A26" s="53" t="s">
        <v>184</v>
      </c>
      <c r="B26" s="418" t="s">
        <v>185</v>
      </c>
      <c r="C26" s="486"/>
      <c r="D26" s="28">
        <v>124.95</v>
      </c>
      <c r="E26" s="58" t="s">
        <v>489</v>
      </c>
      <c r="F26" s="58" t="s">
        <v>490</v>
      </c>
      <c r="G26" s="46"/>
      <c r="H26" s="251">
        <v>103.53</v>
      </c>
      <c r="I26" s="58"/>
      <c r="J26" s="58"/>
      <c r="K26" s="46"/>
      <c r="L26" s="251">
        <v>103.53</v>
      </c>
      <c r="M26" s="58"/>
      <c r="N26" s="58"/>
      <c r="O26" s="46"/>
      <c r="P26" s="251">
        <v>103.53</v>
      </c>
      <c r="Q26" s="58"/>
      <c r="R26" s="58"/>
      <c r="S26" s="46"/>
      <c r="T26" s="251">
        <v>103.53</v>
      </c>
      <c r="U26" s="58"/>
      <c r="V26" s="58"/>
      <c r="W26" s="46"/>
      <c r="X26" s="251">
        <v>103.53</v>
      </c>
      <c r="Y26" s="58"/>
      <c r="Z26" s="58"/>
      <c r="AA26" s="46"/>
      <c r="AB26" s="251">
        <v>103.53</v>
      </c>
      <c r="AC26" s="58"/>
      <c r="AD26" s="58"/>
      <c r="AE26" s="46"/>
      <c r="AF26" s="251">
        <v>103.53</v>
      </c>
      <c r="AG26" s="58"/>
      <c r="AH26" s="58"/>
      <c r="AI26" s="46"/>
      <c r="AJ26" s="251">
        <v>103.53</v>
      </c>
      <c r="AK26" s="58"/>
      <c r="AL26" s="58"/>
      <c r="AM26" s="46"/>
      <c r="AN26" s="251">
        <v>103.53</v>
      </c>
      <c r="AO26" s="58"/>
      <c r="AP26" s="58"/>
      <c r="AQ26" s="46"/>
      <c r="AR26" s="82">
        <v>37</v>
      </c>
      <c r="AS26" s="519" t="s">
        <v>338</v>
      </c>
      <c r="AT26" s="58"/>
      <c r="AU26" s="46"/>
      <c r="AV26" s="82">
        <v>31</v>
      </c>
      <c r="AW26" s="519" t="s">
        <v>338</v>
      </c>
      <c r="AX26" s="58"/>
      <c r="AY26" s="46"/>
    </row>
    <row r="27" spans="1:51" ht="48">
      <c r="A27" s="53"/>
      <c r="B27" s="418" t="s">
        <v>186</v>
      </c>
      <c r="C27" s="486"/>
      <c r="D27" s="82">
        <v>71.4</v>
      </c>
      <c r="E27" s="58" t="s">
        <v>489</v>
      </c>
      <c r="F27" s="58" t="s">
        <v>490</v>
      </c>
      <c r="G27" s="46"/>
      <c r="H27" s="251">
        <v>53.55</v>
      </c>
      <c r="I27" s="58"/>
      <c r="J27" s="58"/>
      <c r="K27" s="46"/>
      <c r="L27" s="251">
        <v>53.55</v>
      </c>
      <c r="M27" s="58"/>
      <c r="N27" s="58"/>
      <c r="O27" s="46"/>
      <c r="P27" s="251">
        <v>53.55</v>
      </c>
      <c r="Q27" s="58"/>
      <c r="R27" s="58"/>
      <c r="S27" s="46"/>
      <c r="T27" s="251">
        <v>53.55</v>
      </c>
      <c r="U27" s="58"/>
      <c r="V27" s="58"/>
      <c r="W27" s="46"/>
      <c r="X27" s="251">
        <v>53.55</v>
      </c>
      <c r="Y27" s="58"/>
      <c r="Z27" s="58"/>
      <c r="AA27" s="46"/>
      <c r="AB27" s="251">
        <v>53.55</v>
      </c>
      <c r="AC27" s="58"/>
      <c r="AD27" s="58"/>
      <c r="AE27" s="46"/>
      <c r="AF27" s="251">
        <v>53.55</v>
      </c>
      <c r="AG27" s="58"/>
      <c r="AH27" s="58"/>
      <c r="AI27" s="46"/>
      <c r="AJ27" s="251">
        <v>53.55</v>
      </c>
      <c r="AK27" s="58"/>
      <c r="AL27" s="58"/>
      <c r="AM27" s="46"/>
      <c r="AN27" s="251">
        <v>53.55</v>
      </c>
      <c r="AO27" s="58"/>
      <c r="AP27" s="58"/>
      <c r="AQ27" s="46"/>
      <c r="AR27" s="82">
        <v>22</v>
      </c>
      <c r="AS27" s="520"/>
      <c r="AT27" s="58"/>
      <c r="AU27" s="46"/>
      <c r="AV27" s="82">
        <v>22</v>
      </c>
      <c r="AW27" s="520"/>
      <c r="AX27" s="58"/>
      <c r="AY27" s="46"/>
    </row>
    <row r="28" spans="1:51" ht="48">
      <c r="A28" s="53" t="s">
        <v>187</v>
      </c>
      <c r="B28" s="418" t="s">
        <v>188</v>
      </c>
      <c r="C28" s="486"/>
      <c r="D28" s="28">
        <v>124.95</v>
      </c>
      <c r="E28" s="58" t="s">
        <v>489</v>
      </c>
      <c r="F28" s="58" t="s">
        <v>490</v>
      </c>
      <c r="G28" s="46"/>
      <c r="H28" s="251">
        <v>103.53</v>
      </c>
      <c r="I28" s="58"/>
      <c r="J28" s="58"/>
      <c r="K28" s="46"/>
      <c r="L28" s="251">
        <v>103.53</v>
      </c>
      <c r="M28" s="58"/>
      <c r="N28" s="58"/>
      <c r="O28" s="46"/>
      <c r="P28" s="251">
        <v>103.53</v>
      </c>
      <c r="Q28" s="58"/>
      <c r="R28" s="58"/>
      <c r="S28" s="46"/>
      <c r="T28" s="251">
        <v>103.53</v>
      </c>
      <c r="U28" s="58"/>
      <c r="V28" s="58"/>
      <c r="W28" s="46"/>
      <c r="X28" s="251">
        <v>103.53</v>
      </c>
      <c r="Y28" s="58"/>
      <c r="Z28" s="58"/>
      <c r="AA28" s="46"/>
      <c r="AB28" s="251">
        <v>103.53</v>
      </c>
      <c r="AC28" s="58"/>
      <c r="AD28" s="58"/>
      <c r="AE28" s="46"/>
      <c r="AF28" s="251">
        <v>103.53</v>
      </c>
      <c r="AG28" s="58"/>
      <c r="AH28" s="58"/>
      <c r="AI28" s="46"/>
      <c r="AJ28" s="251">
        <v>103.53</v>
      </c>
      <c r="AK28" s="58"/>
      <c r="AL28" s="58"/>
      <c r="AM28" s="46"/>
      <c r="AN28" s="251">
        <v>103.53</v>
      </c>
      <c r="AO28" s="58"/>
      <c r="AP28" s="58"/>
      <c r="AQ28" s="46"/>
      <c r="AR28" s="82">
        <v>37</v>
      </c>
      <c r="AS28" s="519" t="s">
        <v>544</v>
      </c>
      <c r="AT28" s="58"/>
      <c r="AU28" s="46"/>
      <c r="AV28" s="82">
        <v>31</v>
      </c>
      <c r="AW28" s="519" t="s">
        <v>544</v>
      </c>
      <c r="AX28" s="58"/>
      <c r="AY28" s="46"/>
    </row>
    <row r="29" spans="1:51" ht="48">
      <c r="A29" s="53"/>
      <c r="B29" s="418" t="s">
        <v>189</v>
      </c>
      <c r="C29" s="486"/>
      <c r="D29" s="82">
        <v>71.4</v>
      </c>
      <c r="E29" s="58" t="s">
        <v>489</v>
      </c>
      <c r="F29" s="58" t="s">
        <v>490</v>
      </c>
      <c r="G29" s="46"/>
      <c r="H29" s="251">
        <v>53.55</v>
      </c>
      <c r="I29" s="58"/>
      <c r="J29" s="58"/>
      <c r="K29" s="46"/>
      <c r="L29" s="251">
        <v>53.55</v>
      </c>
      <c r="M29" s="58"/>
      <c r="N29" s="58"/>
      <c r="O29" s="46"/>
      <c r="P29" s="251">
        <v>53.55</v>
      </c>
      <c r="Q29" s="58"/>
      <c r="R29" s="58"/>
      <c r="S29" s="46"/>
      <c r="T29" s="251">
        <v>53.55</v>
      </c>
      <c r="U29" s="58"/>
      <c r="V29" s="58"/>
      <c r="W29" s="46"/>
      <c r="X29" s="251">
        <v>53.55</v>
      </c>
      <c r="Y29" s="58"/>
      <c r="Z29" s="58"/>
      <c r="AA29" s="46"/>
      <c r="AB29" s="251">
        <v>53.55</v>
      </c>
      <c r="AC29" s="58"/>
      <c r="AD29" s="58"/>
      <c r="AE29" s="46"/>
      <c r="AF29" s="251">
        <v>53.55</v>
      </c>
      <c r="AG29" s="58"/>
      <c r="AH29" s="58"/>
      <c r="AI29" s="46"/>
      <c r="AJ29" s="251">
        <v>53.55</v>
      </c>
      <c r="AK29" s="58"/>
      <c r="AL29" s="58"/>
      <c r="AM29" s="46"/>
      <c r="AN29" s="251">
        <v>53.55</v>
      </c>
      <c r="AO29" s="58"/>
      <c r="AP29" s="58"/>
      <c r="AQ29" s="46"/>
      <c r="AR29" s="82">
        <v>22</v>
      </c>
      <c r="AS29" s="520"/>
      <c r="AT29" s="58"/>
      <c r="AU29" s="46"/>
      <c r="AV29" s="82">
        <v>22</v>
      </c>
      <c r="AW29" s="520"/>
      <c r="AX29" s="58"/>
      <c r="AY29" s="46"/>
    </row>
    <row r="30" spans="1:51" ht="48">
      <c r="A30" s="53" t="s">
        <v>190</v>
      </c>
      <c r="B30" s="418" t="s">
        <v>191</v>
      </c>
      <c r="C30" s="486"/>
      <c r="D30" s="28">
        <v>124.95</v>
      </c>
      <c r="E30" s="58" t="s">
        <v>489</v>
      </c>
      <c r="F30" s="58" t="s">
        <v>490</v>
      </c>
      <c r="G30" s="46"/>
      <c r="H30" s="251">
        <v>103.53</v>
      </c>
      <c r="I30" s="58"/>
      <c r="J30" s="58"/>
      <c r="K30" s="46"/>
      <c r="L30" s="251">
        <v>103.53</v>
      </c>
      <c r="M30" s="58"/>
      <c r="N30" s="58"/>
      <c r="O30" s="46"/>
      <c r="P30" s="251">
        <v>103.53</v>
      </c>
      <c r="Q30" s="58"/>
      <c r="R30" s="58"/>
      <c r="S30" s="46"/>
      <c r="T30" s="251">
        <v>103.53</v>
      </c>
      <c r="U30" s="58"/>
      <c r="V30" s="58"/>
      <c r="W30" s="46"/>
      <c r="X30" s="251">
        <v>103.53</v>
      </c>
      <c r="Y30" s="58"/>
      <c r="Z30" s="58"/>
      <c r="AA30" s="46"/>
      <c r="AB30" s="251">
        <v>103.53</v>
      </c>
      <c r="AC30" s="58"/>
      <c r="AD30" s="58"/>
      <c r="AE30" s="46"/>
      <c r="AF30" s="251">
        <v>103.53</v>
      </c>
      <c r="AG30" s="58"/>
      <c r="AH30" s="58"/>
      <c r="AI30" s="46"/>
      <c r="AJ30" s="251">
        <v>103.53</v>
      </c>
      <c r="AK30" s="58"/>
      <c r="AL30" s="58"/>
      <c r="AM30" s="46"/>
      <c r="AN30" s="251">
        <v>103.53</v>
      </c>
      <c r="AO30" s="58"/>
      <c r="AP30" s="58"/>
      <c r="AQ30" s="46"/>
      <c r="AR30" s="82">
        <v>37</v>
      </c>
      <c r="AS30" s="519" t="s">
        <v>542</v>
      </c>
      <c r="AT30" s="58"/>
      <c r="AU30" s="46"/>
      <c r="AV30" s="82">
        <v>31</v>
      </c>
      <c r="AW30" s="519" t="s">
        <v>542</v>
      </c>
      <c r="AX30" s="58"/>
      <c r="AY30" s="46"/>
    </row>
    <row r="31" spans="1:51" ht="48">
      <c r="A31" s="53"/>
      <c r="B31" s="418" t="s">
        <v>192</v>
      </c>
      <c r="C31" s="486"/>
      <c r="D31" s="82">
        <v>71.4</v>
      </c>
      <c r="E31" s="58" t="s">
        <v>489</v>
      </c>
      <c r="F31" s="58" t="s">
        <v>490</v>
      </c>
      <c r="G31" s="46"/>
      <c r="H31" s="251">
        <v>53.55</v>
      </c>
      <c r="I31" s="58"/>
      <c r="J31" s="58"/>
      <c r="K31" s="46"/>
      <c r="L31" s="251">
        <v>53.55</v>
      </c>
      <c r="M31" s="58"/>
      <c r="N31" s="58"/>
      <c r="O31" s="46"/>
      <c r="P31" s="251">
        <v>53.55</v>
      </c>
      <c r="Q31" s="58"/>
      <c r="R31" s="58"/>
      <c r="S31" s="46"/>
      <c r="T31" s="251">
        <v>53.55</v>
      </c>
      <c r="U31" s="58"/>
      <c r="V31" s="58"/>
      <c r="W31" s="46"/>
      <c r="X31" s="251">
        <v>53.55</v>
      </c>
      <c r="Y31" s="58"/>
      <c r="Z31" s="58"/>
      <c r="AA31" s="46"/>
      <c r="AB31" s="251">
        <v>53.55</v>
      </c>
      <c r="AC31" s="58"/>
      <c r="AD31" s="58"/>
      <c r="AE31" s="46"/>
      <c r="AF31" s="251">
        <v>53.55</v>
      </c>
      <c r="AG31" s="58"/>
      <c r="AH31" s="58"/>
      <c r="AI31" s="46"/>
      <c r="AJ31" s="251">
        <v>53.55</v>
      </c>
      <c r="AK31" s="58"/>
      <c r="AL31" s="58"/>
      <c r="AM31" s="46"/>
      <c r="AN31" s="251">
        <v>53.55</v>
      </c>
      <c r="AO31" s="58"/>
      <c r="AP31" s="58"/>
      <c r="AQ31" s="46"/>
      <c r="AR31" s="82">
        <v>22</v>
      </c>
      <c r="AS31" s="520"/>
      <c r="AT31" s="58"/>
      <c r="AU31" s="46"/>
      <c r="AV31" s="82">
        <v>22</v>
      </c>
      <c r="AW31" s="520"/>
      <c r="AX31" s="58"/>
      <c r="AY31" s="46"/>
    </row>
    <row r="32" spans="1:51" ht="48">
      <c r="A32" s="53" t="s">
        <v>193</v>
      </c>
      <c r="B32" s="418" t="s">
        <v>194</v>
      </c>
      <c r="C32" s="486"/>
      <c r="D32" s="28">
        <v>124.95</v>
      </c>
      <c r="E32" s="58" t="s">
        <v>489</v>
      </c>
      <c r="F32" s="58" t="s">
        <v>490</v>
      </c>
      <c r="G32" s="46"/>
      <c r="H32" s="251">
        <v>103.53</v>
      </c>
      <c r="I32" s="58"/>
      <c r="J32" s="58"/>
      <c r="K32" s="46"/>
      <c r="L32" s="251">
        <v>103.53</v>
      </c>
      <c r="M32" s="58"/>
      <c r="N32" s="58"/>
      <c r="O32" s="46"/>
      <c r="P32" s="251">
        <v>103.53</v>
      </c>
      <c r="Q32" s="58"/>
      <c r="R32" s="58"/>
      <c r="S32" s="46"/>
      <c r="T32" s="251">
        <v>103.53</v>
      </c>
      <c r="U32" s="58"/>
      <c r="V32" s="58"/>
      <c r="W32" s="46"/>
      <c r="X32" s="251">
        <v>103.53</v>
      </c>
      <c r="Y32" s="58"/>
      <c r="Z32" s="58"/>
      <c r="AA32" s="46"/>
      <c r="AB32" s="251">
        <v>103.53</v>
      </c>
      <c r="AC32" s="58"/>
      <c r="AD32" s="58"/>
      <c r="AE32" s="46"/>
      <c r="AF32" s="251">
        <v>103.53</v>
      </c>
      <c r="AG32" s="58"/>
      <c r="AH32" s="58"/>
      <c r="AI32" s="46"/>
      <c r="AJ32" s="251">
        <v>103.53</v>
      </c>
      <c r="AK32" s="58"/>
      <c r="AL32" s="58"/>
      <c r="AM32" s="46"/>
      <c r="AN32" s="251">
        <v>103.53</v>
      </c>
      <c r="AO32" s="58"/>
      <c r="AP32" s="58"/>
      <c r="AQ32" s="46"/>
      <c r="AR32" s="82">
        <v>37</v>
      </c>
      <c r="AS32" s="519" t="s">
        <v>339</v>
      </c>
      <c r="AT32" s="58"/>
      <c r="AU32" s="46"/>
      <c r="AV32" s="82">
        <v>31</v>
      </c>
      <c r="AW32" s="519" t="s">
        <v>339</v>
      </c>
      <c r="AX32" s="58"/>
      <c r="AY32" s="46"/>
    </row>
    <row r="33" spans="1:51" ht="48">
      <c r="A33" s="53"/>
      <c r="B33" s="418" t="s">
        <v>195</v>
      </c>
      <c r="C33" s="486"/>
      <c r="D33" s="82">
        <v>71.4</v>
      </c>
      <c r="E33" s="58" t="s">
        <v>489</v>
      </c>
      <c r="F33" s="58" t="s">
        <v>490</v>
      </c>
      <c r="G33" s="46"/>
      <c r="H33" s="251">
        <v>53.55</v>
      </c>
      <c r="I33" s="58"/>
      <c r="J33" s="58"/>
      <c r="K33" s="46"/>
      <c r="L33" s="251">
        <v>53.55</v>
      </c>
      <c r="M33" s="58"/>
      <c r="N33" s="58"/>
      <c r="O33" s="46"/>
      <c r="P33" s="251">
        <v>53.55</v>
      </c>
      <c r="Q33" s="58"/>
      <c r="R33" s="58"/>
      <c r="S33" s="46"/>
      <c r="T33" s="251">
        <v>53.55</v>
      </c>
      <c r="U33" s="58"/>
      <c r="V33" s="58"/>
      <c r="W33" s="46"/>
      <c r="X33" s="251">
        <v>53.55</v>
      </c>
      <c r="Y33" s="58"/>
      <c r="Z33" s="58"/>
      <c r="AA33" s="46"/>
      <c r="AB33" s="251">
        <v>53.55</v>
      </c>
      <c r="AC33" s="58"/>
      <c r="AD33" s="58"/>
      <c r="AE33" s="46"/>
      <c r="AF33" s="251">
        <v>53.55</v>
      </c>
      <c r="AG33" s="58"/>
      <c r="AH33" s="58"/>
      <c r="AI33" s="46"/>
      <c r="AJ33" s="251">
        <v>53.55</v>
      </c>
      <c r="AK33" s="58"/>
      <c r="AL33" s="58"/>
      <c r="AM33" s="46"/>
      <c r="AN33" s="251">
        <v>53.55</v>
      </c>
      <c r="AO33" s="58"/>
      <c r="AP33" s="58"/>
      <c r="AQ33" s="46"/>
      <c r="AR33" s="82">
        <v>22</v>
      </c>
      <c r="AS33" s="520"/>
      <c r="AT33" s="58"/>
      <c r="AU33" s="46"/>
      <c r="AV33" s="82">
        <v>22</v>
      </c>
      <c r="AW33" s="520"/>
      <c r="AX33" s="58"/>
      <c r="AY33" s="46"/>
    </row>
    <row r="34" spans="1:51" ht="48">
      <c r="A34" s="53" t="s">
        <v>196</v>
      </c>
      <c r="B34" s="418" t="s">
        <v>197</v>
      </c>
      <c r="C34" s="486"/>
      <c r="D34" s="28">
        <v>124.95</v>
      </c>
      <c r="E34" s="58" t="s">
        <v>489</v>
      </c>
      <c r="F34" s="58" t="s">
        <v>490</v>
      </c>
      <c r="G34" s="46"/>
      <c r="H34" s="251">
        <v>103.53</v>
      </c>
      <c r="I34" s="58"/>
      <c r="J34" s="58"/>
      <c r="K34" s="46"/>
      <c r="L34" s="251">
        <v>103.53</v>
      </c>
      <c r="M34" s="58"/>
      <c r="N34" s="58"/>
      <c r="O34" s="46"/>
      <c r="P34" s="251">
        <v>103.53</v>
      </c>
      <c r="Q34" s="58"/>
      <c r="R34" s="58"/>
      <c r="S34" s="46"/>
      <c r="T34" s="251">
        <v>103.53</v>
      </c>
      <c r="U34" s="58"/>
      <c r="V34" s="58"/>
      <c r="W34" s="46"/>
      <c r="X34" s="251">
        <v>103.53</v>
      </c>
      <c r="Y34" s="58"/>
      <c r="Z34" s="58"/>
      <c r="AA34" s="46"/>
      <c r="AB34" s="251">
        <v>103.53</v>
      </c>
      <c r="AC34" s="58"/>
      <c r="AD34" s="58"/>
      <c r="AE34" s="46"/>
      <c r="AF34" s="251">
        <v>103.53</v>
      </c>
      <c r="AG34" s="58"/>
      <c r="AH34" s="58"/>
      <c r="AI34" s="46"/>
      <c r="AJ34" s="251">
        <v>103.53</v>
      </c>
      <c r="AK34" s="58"/>
      <c r="AL34" s="58"/>
      <c r="AM34" s="46"/>
      <c r="AN34" s="251">
        <v>103.53</v>
      </c>
      <c r="AO34" s="58"/>
      <c r="AP34" s="58"/>
      <c r="AQ34" s="46"/>
      <c r="AR34" s="82">
        <v>37</v>
      </c>
      <c r="AS34" s="519" t="s">
        <v>340</v>
      </c>
      <c r="AT34" s="58"/>
      <c r="AU34" s="46"/>
      <c r="AV34" s="82">
        <v>31</v>
      </c>
      <c r="AW34" s="519" t="s">
        <v>340</v>
      </c>
      <c r="AX34" s="58"/>
      <c r="AY34" s="46"/>
    </row>
    <row r="35" spans="1:51" ht="48">
      <c r="A35" s="53"/>
      <c r="B35" s="418" t="s">
        <v>198</v>
      </c>
      <c r="C35" s="486"/>
      <c r="D35" s="82">
        <v>71.4</v>
      </c>
      <c r="E35" s="58" t="s">
        <v>489</v>
      </c>
      <c r="F35" s="58" t="s">
        <v>490</v>
      </c>
      <c r="G35" s="46"/>
      <c r="H35" s="251">
        <v>53.55</v>
      </c>
      <c r="I35" s="58"/>
      <c r="J35" s="58"/>
      <c r="K35" s="46"/>
      <c r="L35" s="251">
        <v>53.55</v>
      </c>
      <c r="M35" s="58"/>
      <c r="N35" s="58"/>
      <c r="O35" s="46"/>
      <c r="P35" s="251">
        <v>53.55</v>
      </c>
      <c r="Q35" s="58"/>
      <c r="R35" s="58"/>
      <c r="S35" s="46"/>
      <c r="T35" s="251">
        <v>53.55</v>
      </c>
      <c r="U35" s="58"/>
      <c r="V35" s="58"/>
      <c r="W35" s="46"/>
      <c r="X35" s="251">
        <v>53.55</v>
      </c>
      <c r="Y35" s="58"/>
      <c r="Z35" s="58"/>
      <c r="AA35" s="46"/>
      <c r="AB35" s="251">
        <v>53.55</v>
      </c>
      <c r="AC35" s="58"/>
      <c r="AD35" s="58"/>
      <c r="AE35" s="46"/>
      <c r="AF35" s="251">
        <v>53.55</v>
      </c>
      <c r="AG35" s="58"/>
      <c r="AH35" s="58"/>
      <c r="AI35" s="46"/>
      <c r="AJ35" s="251">
        <v>53.55</v>
      </c>
      <c r="AK35" s="58"/>
      <c r="AL35" s="58"/>
      <c r="AM35" s="46"/>
      <c r="AN35" s="251">
        <v>53.55</v>
      </c>
      <c r="AO35" s="58"/>
      <c r="AP35" s="58"/>
      <c r="AQ35" s="46"/>
      <c r="AR35" s="82">
        <v>22</v>
      </c>
      <c r="AS35" s="520"/>
      <c r="AT35" s="58"/>
      <c r="AU35" s="46"/>
      <c r="AV35" s="82">
        <v>22</v>
      </c>
      <c r="AW35" s="520"/>
      <c r="AX35" s="58"/>
      <c r="AY35" s="46"/>
    </row>
    <row r="36" spans="1:51" ht="48">
      <c r="A36" s="53" t="s">
        <v>199</v>
      </c>
      <c r="B36" s="418" t="s">
        <v>200</v>
      </c>
      <c r="C36" s="486"/>
      <c r="D36" s="28">
        <v>124.95</v>
      </c>
      <c r="E36" s="58" t="s">
        <v>489</v>
      </c>
      <c r="F36" s="58" t="s">
        <v>490</v>
      </c>
      <c r="G36" s="46"/>
      <c r="H36" s="251">
        <v>103.53</v>
      </c>
      <c r="I36" s="58"/>
      <c r="J36" s="58"/>
      <c r="K36" s="46"/>
      <c r="L36" s="251">
        <v>103.53</v>
      </c>
      <c r="M36" s="58"/>
      <c r="N36" s="58"/>
      <c r="O36" s="46"/>
      <c r="P36" s="251">
        <v>103.53</v>
      </c>
      <c r="Q36" s="58"/>
      <c r="R36" s="58"/>
      <c r="S36" s="46"/>
      <c r="T36" s="251">
        <v>103.53</v>
      </c>
      <c r="U36" s="58"/>
      <c r="V36" s="58"/>
      <c r="W36" s="46"/>
      <c r="X36" s="251">
        <v>103.53</v>
      </c>
      <c r="Y36" s="58"/>
      <c r="Z36" s="58"/>
      <c r="AA36" s="46"/>
      <c r="AB36" s="251">
        <v>103.53</v>
      </c>
      <c r="AC36" s="58"/>
      <c r="AD36" s="58"/>
      <c r="AE36" s="46"/>
      <c r="AF36" s="251">
        <v>103.53</v>
      </c>
      <c r="AG36" s="58"/>
      <c r="AH36" s="58"/>
      <c r="AI36" s="46"/>
      <c r="AJ36" s="251">
        <v>103.53</v>
      </c>
      <c r="AK36" s="58"/>
      <c r="AL36" s="58"/>
      <c r="AM36" s="46"/>
      <c r="AN36" s="251">
        <v>103.53</v>
      </c>
      <c r="AO36" s="58"/>
      <c r="AP36" s="58"/>
      <c r="AQ36" s="46"/>
      <c r="AR36" s="82">
        <v>37</v>
      </c>
      <c r="AS36" s="519" t="s">
        <v>338</v>
      </c>
      <c r="AT36" s="58"/>
      <c r="AU36" s="46"/>
      <c r="AV36" s="82">
        <v>31</v>
      </c>
      <c r="AW36" s="519" t="s">
        <v>338</v>
      </c>
      <c r="AX36" s="58"/>
      <c r="AY36" s="46"/>
    </row>
    <row r="37" spans="1:51" ht="48">
      <c r="A37" s="53"/>
      <c r="B37" s="418" t="s">
        <v>201</v>
      </c>
      <c r="C37" s="486"/>
      <c r="D37" s="82">
        <v>71.4</v>
      </c>
      <c r="E37" s="58" t="s">
        <v>489</v>
      </c>
      <c r="F37" s="58" t="s">
        <v>490</v>
      </c>
      <c r="G37" s="46"/>
      <c r="H37" s="251">
        <v>53.55</v>
      </c>
      <c r="I37" s="58"/>
      <c r="J37" s="58"/>
      <c r="K37" s="46"/>
      <c r="L37" s="251">
        <v>53.55</v>
      </c>
      <c r="M37" s="58"/>
      <c r="N37" s="58"/>
      <c r="O37" s="46"/>
      <c r="P37" s="251">
        <v>53.55</v>
      </c>
      <c r="Q37" s="58"/>
      <c r="R37" s="58"/>
      <c r="S37" s="46"/>
      <c r="T37" s="251">
        <v>53.55</v>
      </c>
      <c r="U37" s="58"/>
      <c r="V37" s="58"/>
      <c r="W37" s="46"/>
      <c r="X37" s="251">
        <v>53.55</v>
      </c>
      <c r="Y37" s="58"/>
      <c r="Z37" s="58"/>
      <c r="AA37" s="46"/>
      <c r="AB37" s="251">
        <v>53.55</v>
      </c>
      <c r="AC37" s="58"/>
      <c r="AD37" s="58"/>
      <c r="AE37" s="46"/>
      <c r="AF37" s="251">
        <v>53.55</v>
      </c>
      <c r="AG37" s="58"/>
      <c r="AH37" s="58"/>
      <c r="AI37" s="46"/>
      <c r="AJ37" s="251">
        <v>53.55</v>
      </c>
      <c r="AK37" s="58"/>
      <c r="AL37" s="58"/>
      <c r="AM37" s="46"/>
      <c r="AN37" s="251">
        <v>53.55</v>
      </c>
      <c r="AO37" s="58"/>
      <c r="AP37" s="58"/>
      <c r="AQ37" s="46"/>
      <c r="AR37" s="82">
        <v>22</v>
      </c>
      <c r="AS37" s="520"/>
      <c r="AT37" s="58"/>
      <c r="AU37" s="46"/>
      <c r="AV37" s="82">
        <v>22</v>
      </c>
      <c r="AW37" s="520"/>
      <c r="AX37" s="58"/>
      <c r="AY37" s="46"/>
    </row>
    <row r="38" spans="1:51" ht="48">
      <c r="A38" s="53" t="s">
        <v>202</v>
      </c>
      <c r="B38" s="418" t="s">
        <v>203</v>
      </c>
      <c r="C38" s="486"/>
      <c r="D38" s="28">
        <v>124.95</v>
      </c>
      <c r="E38" s="58" t="s">
        <v>489</v>
      </c>
      <c r="F38" s="58" t="s">
        <v>490</v>
      </c>
      <c r="G38" s="46"/>
      <c r="H38" s="251">
        <v>103.53</v>
      </c>
      <c r="I38" s="58"/>
      <c r="J38" s="58"/>
      <c r="K38" s="46"/>
      <c r="L38" s="251">
        <v>103.53</v>
      </c>
      <c r="M38" s="58"/>
      <c r="N38" s="58"/>
      <c r="O38" s="46"/>
      <c r="P38" s="251">
        <v>103.53</v>
      </c>
      <c r="Q38" s="58"/>
      <c r="R38" s="58"/>
      <c r="S38" s="46"/>
      <c r="T38" s="251">
        <v>103.53</v>
      </c>
      <c r="U38" s="58"/>
      <c r="V38" s="58"/>
      <c r="W38" s="46"/>
      <c r="X38" s="251">
        <v>103.53</v>
      </c>
      <c r="Y38" s="58"/>
      <c r="Z38" s="58"/>
      <c r="AA38" s="46"/>
      <c r="AB38" s="251">
        <v>103.53</v>
      </c>
      <c r="AC38" s="58"/>
      <c r="AD38" s="58"/>
      <c r="AE38" s="46"/>
      <c r="AF38" s="251">
        <v>103.53</v>
      </c>
      <c r="AG38" s="58"/>
      <c r="AH38" s="58"/>
      <c r="AI38" s="46"/>
      <c r="AJ38" s="251">
        <v>103.53</v>
      </c>
      <c r="AK38" s="58"/>
      <c r="AL38" s="58"/>
      <c r="AM38" s="46"/>
      <c r="AN38" s="251">
        <v>103.53</v>
      </c>
      <c r="AO38" s="58"/>
      <c r="AP38" s="58"/>
      <c r="AQ38" s="46"/>
      <c r="AR38" s="82">
        <v>37</v>
      </c>
      <c r="AS38" s="519" t="s">
        <v>338</v>
      </c>
      <c r="AT38" s="58"/>
      <c r="AU38" s="46"/>
      <c r="AV38" s="82">
        <v>31</v>
      </c>
      <c r="AW38" s="519" t="s">
        <v>338</v>
      </c>
      <c r="AX38" s="58"/>
      <c r="AY38" s="46"/>
    </row>
    <row r="39" spans="1:51" ht="48">
      <c r="A39" s="53"/>
      <c r="B39" s="418" t="s">
        <v>204</v>
      </c>
      <c r="C39" s="486"/>
      <c r="D39" s="82">
        <v>71.4</v>
      </c>
      <c r="E39" s="58" t="s">
        <v>489</v>
      </c>
      <c r="F39" s="58" t="s">
        <v>490</v>
      </c>
      <c r="G39" s="46"/>
      <c r="H39" s="251">
        <v>53.55</v>
      </c>
      <c r="I39" s="58"/>
      <c r="J39" s="58"/>
      <c r="K39" s="46"/>
      <c r="L39" s="251">
        <v>53.55</v>
      </c>
      <c r="M39" s="58"/>
      <c r="N39" s="58"/>
      <c r="O39" s="46"/>
      <c r="P39" s="251">
        <v>53.55</v>
      </c>
      <c r="Q39" s="58"/>
      <c r="R39" s="58"/>
      <c r="S39" s="46"/>
      <c r="T39" s="251">
        <v>53.55</v>
      </c>
      <c r="U39" s="58"/>
      <c r="V39" s="58"/>
      <c r="W39" s="46"/>
      <c r="X39" s="251">
        <v>53.55</v>
      </c>
      <c r="Y39" s="58"/>
      <c r="Z39" s="58"/>
      <c r="AA39" s="46"/>
      <c r="AB39" s="251">
        <v>53.55</v>
      </c>
      <c r="AC39" s="58"/>
      <c r="AD39" s="58"/>
      <c r="AE39" s="46"/>
      <c r="AF39" s="251">
        <v>53.55</v>
      </c>
      <c r="AG39" s="58"/>
      <c r="AH39" s="58"/>
      <c r="AI39" s="46"/>
      <c r="AJ39" s="251">
        <v>53.55</v>
      </c>
      <c r="AK39" s="58"/>
      <c r="AL39" s="58"/>
      <c r="AM39" s="46"/>
      <c r="AN39" s="251">
        <v>53.55</v>
      </c>
      <c r="AO39" s="58"/>
      <c r="AP39" s="58"/>
      <c r="AQ39" s="46"/>
      <c r="AR39" s="82">
        <v>22</v>
      </c>
      <c r="AS39" s="520"/>
      <c r="AT39" s="58"/>
      <c r="AU39" s="46"/>
      <c r="AV39" s="82">
        <v>22</v>
      </c>
      <c r="AW39" s="520"/>
      <c r="AX39" s="58"/>
      <c r="AY39" s="46"/>
    </row>
    <row r="40" spans="1:51" ht="48">
      <c r="A40" s="53" t="s">
        <v>205</v>
      </c>
      <c r="B40" s="418" t="s">
        <v>206</v>
      </c>
      <c r="C40" s="486"/>
      <c r="D40" s="28">
        <v>89.25</v>
      </c>
      <c r="E40" s="58" t="s">
        <v>489</v>
      </c>
      <c r="F40" s="58" t="s">
        <v>490</v>
      </c>
      <c r="G40" s="46"/>
      <c r="H40" s="251">
        <v>103.53</v>
      </c>
      <c r="I40" s="58"/>
      <c r="J40" s="58"/>
      <c r="K40" s="46"/>
      <c r="L40" s="251">
        <v>103.53</v>
      </c>
      <c r="M40" s="58"/>
      <c r="N40" s="58"/>
      <c r="O40" s="46"/>
      <c r="P40" s="251">
        <v>103.53</v>
      </c>
      <c r="Q40" s="58"/>
      <c r="R40" s="58"/>
      <c r="S40" s="46"/>
      <c r="T40" s="251">
        <v>103.53</v>
      </c>
      <c r="U40" s="58"/>
      <c r="V40" s="58"/>
      <c r="W40" s="46"/>
      <c r="X40" s="251">
        <v>103.53</v>
      </c>
      <c r="Y40" s="58"/>
      <c r="Z40" s="58"/>
      <c r="AA40" s="46"/>
      <c r="AB40" s="251">
        <v>103.53</v>
      </c>
      <c r="AC40" s="58"/>
      <c r="AD40" s="58"/>
      <c r="AE40" s="46"/>
      <c r="AF40" s="251">
        <v>103.53</v>
      </c>
      <c r="AG40" s="58"/>
      <c r="AH40" s="58"/>
      <c r="AI40" s="46"/>
      <c r="AJ40" s="251">
        <v>103.53</v>
      </c>
      <c r="AK40" s="58"/>
      <c r="AL40" s="58"/>
      <c r="AM40" s="46"/>
      <c r="AN40" s="251">
        <v>103.53</v>
      </c>
      <c r="AO40" s="58"/>
      <c r="AP40" s="58"/>
      <c r="AQ40" s="46"/>
      <c r="AR40" s="82">
        <v>37</v>
      </c>
      <c r="AS40" s="519" t="s">
        <v>338</v>
      </c>
      <c r="AT40" s="58"/>
      <c r="AU40" s="46"/>
      <c r="AV40" s="82">
        <v>31</v>
      </c>
      <c r="AW40" s="519" t="s">
        <v>338</v>
      </c>
      <c r="AX40" s="58"/>
      <c r="AY40" s="46"/>
    </row>
    <row r="41" spans="1:51" ht="48">
      <c r="A41" s="53"/>
      <c r="B41" s="418" t="s">
        <v>207</v>
      </c>
      <c r="C41" s="486"/>
      <c r="D41" s="82">
        <v>71.4</v>
      </c>
      <c r="E41" s="58" t="s">
        <v>489</v>
      </c>
      <c r="F41" s="58" t="s">
        <v>490</v>
      </c>
      <c r="G41" s="46"/>
      <c r="H41" s="251">
        <v>53.55</v>
      </c>
      <c r="I41" s="58"/>
      <c r="J41" s="58"/>
      <c r="K41" s="46"/>
      <c r="L41" s="251">
        <v>53.55</v>
      </c>
      <c r="M41" s="58"/>
      <c r="N41" s="58"/>
      <c r="O41" s="46"/>
      <c r="P41" s="251">
        <v>53.55</v>
      </c>
      <c r="Q41" s="58"/>
      <c r="R41" s="58"/>
      <c r="S41" s="46"/>
      <c r="T41" s="251">
        <v>53.55</v>
      </c>
      <c r="U41" s="58"/>
      <c r="V41" s="58"/>
      <c r="W41" s="46"/>
      <c r="X41" s="251">
        <v>53.55</v>
      </c>
      <c r="Y41" s="58"/>
      <c r="Z41" s="58"/>
      <c r="AA41" s="46"/>
      <c r="AB41" s="251">
        <v>53.55</v>
      </c>
      <c r="AC41" s="58"/>
      <c r="AD41" s="58"/>
      <c r="AE41" s="46"/>
      <c r="AF41" s="251">
        <v>53.55</v>
      </c>
      <c r="AG41" s="58"/>
      <c r="AH41" s="58"/>
      <c r="AI41" s="46"/>
      <c r="AJ41" s="251">
        <v>53.55</v>
      </c>
      <c r="AK41" s="58"/>
      <c r="AL41" s="58"/>
      <c r="AM41" s="46"/>
      <c r="AN41" s="251">
        <v>53.55</v>
      </c>
      <c r="AO41" s="58"/>
      <c r="AP41" s="58"/>
      <c r="AQ41" s="46"/>
      <c r="AR41" s="82">
        <v>22</v>
      </c>
      <c r="AS41" s="520"/>
      <c r="AT41" s="58"/>
      <c r="AU41" s="46"/>
      <c r="AV41" s="82">
        <v>22</v>
      </c>
      <c r="AW41" s="520"/>
      <c r="AX41" s="58"/>
      <c r="AY41" s="46"/>
    </row>
    <row r="42" spans="1:51" ht="48">
      <c r="A42" s="53" t="s">
        <v>208</v>
      </c>
      <c r="B42" s="418" t="s">
        <v>209</v>
      </c>
      <c r="C42" s="486"/>
      <c r="D42" s="28">
        <v>124.95</v>
      </c>
      <c r="E42" s="58" t="s">
        <v>489</v>
      </c>
      <c r="F42" s="58" t="s">
        <v>490</v>
      </c>
      <c r="G42" s="46"/>
      <c r="H42" s="251">
        <v>103.53</v>
      </c>
      <c r="I42" s="58"/>
      <c r="J42" s="58"/>
      <c r="K42" s="46"/>
      <c r="L42" s="251">
        <v>103.53</v>
      </c>
      <c r="M42" s="58"/>
      <c r="N42" s="58"/>
      <c r="O42" s="46"/>
      <c r="P42" s="251">
        <v>103.53</v>
      </c>
      <c r="Q42" s="58"/>
      <c r="R42" s="58"/>
      <c r="S42" s="46"/>
      <c r="T42" s="251">
        <v>103.53</v>
      </c>
      <c r="U42" s="58"/>
      <c r="V42" s="58"/>
      <c r="W42" s="46"/>
      <c r="X42" s="251">
        <v>103.53</v>
      </c>
      <c r="Y42" s="58"/>
      <c r="Z42" s="58"/>
      <c r="AA42" s="46"/>
      <c r="AB42" s="251">
        <v>103.53</v>
      </c>
      <c r="AC42" s="58"/>
      <c r="AD42" s="58"/>
      <c r="AE42" s="46"/>
      <c r="AF42" s="251">
        <v>103.53</v>
      </c>
      <c r="AG42" s="58"/>
      <c r="AH42" s="58"/>
      <c r="AI42" s="46"/>
      <c r="AJ42" s="251">
        <v>103.53</v>
      </c>
      <c r="AK42" s="58"/>
      <c r="AL42" s="58"/>
      <c r="AM42" s="46"/>
      <c r="AN42" s="251">
        <v>103.53</v>
      </c>
      <c r="AO42" s="58"/>
      <c r="AP42" s="58"/>
      <c r="AQ42" s="46"/>
      <c r="AR42" s="82">
        <v>37</v>
      </c>
      <c r="AS42" s="519" t="s">
        <v>338</v>
      </c>
      <c r="AT42" s="58"/>
      <c r="AU42" s="46"/>
      <c r="AV42" s="82">
        <v>31</v>
      </c>
      <c r="AW42" s="519" t="s">
        <v>338</v>
      </c>
      <c r="AX42" s="58"/>
      <c r="AY42" s="46"/>
    </row>
    <row r="43" spans="1:51" ht="48">
      <c r="A43" s="53"/>
      <c r="B43" s="418" t="s">
        <v>210</v>
      </c>
      <c r="C43" s="486"/>
      <c r="D43" s="82">
        <v>71.4</v>
      </c>
      <c r="E43" s="58" t="s">
        <v>489</v>
      </c>
      <c r="F43" s="58" t="s">
        <v>490</v>
      </c>
      <c r="G43" s="46"/>
      <c r="H43" s="251">
        <v>53.55</v>
      </c>
      <c r="I43" s="58"/>
      <c r="J43" s="58"/>
      <c r="K43" s="46"/>
      <c r="L43" s="251">
        <v>53.55</v>
      </c>
      <c r="M43" s="58"/>
      <c r="N43" s="58"/>
      <c r="O43" s="46"/>
      <c r="P43" s="251">
        <v>53.55</v>
      </c>
      <c r="Q43" s="58"/>
      <c r="R43" s="58"/>
      <c r="S43" s="46"/>
      <c r="T43" s="251">
        <v>53.55</v>
      </c>
      <c r="U43" s="58"/>
      <c r="V43" s="58"/>
      <c r="W43" s="46"/>
      <c r="X43" s="251">
        <v>53.55</v>
      </c>
      <c r="Y43" s="58"/>
      <c r="Z43" s="58"/>
      <c r="AA43" s="46"/>
      <c r="AB43" s="251">
        <v>53.55</v>
      </c>
      <c r="AC43" s="58"/>
      <c r="AD43" s="58"/>
      <c r="AE43" s="46"/>
      <c r="AF43" s="251">
        <v>53.55</v>
      </c>
      <c r="AG43" s="58"/>
      <c r="AH43" s="58"/>
      <c r="AI43" s="46"/>
      <c r="AJ43" s="251">
        <v>53.55</v>
      </c>
      <c r="AK43" s="58"/>
      <c r="AL43" s="58"/>
      <c r="AM43" s="46"/>
      <c r="AN43" s="251">
        <v>53.55</v>
      </c>
      <c r="AO43" s="58"/>
      <c r="AP43" s="58"/>
      <c r="AQ43" s="46"/>
      <c r="AR43" s="82">
        <v>22</v>
      </c>
      <c r="AS43" s="520"/>
      <c r="AT43" s="58"/>
      <c r="AU43" s="46"/>
      <c r="AV43" s="82">
        <v>22</v>
      </c>
      <c r="AW43" s="520"/>
      <c r="AX43" s="58"/>
      <c r="AY43" s="46"/>
    </row>
    <row r="44" spans="1:51" ht="48">
      <c r="A44" s="53" t="s">
        <v>211</v>
      </c>
      <c r="B44" s="418" t="s">
        <v>212</v>
      </c>
      <c r="C44" s="486"/>
      <c r="D44" s="28">
        <v>89.25</v>
      </c>
      <c r="E44" s="58" t="s">
        <v>489</v>
      </c>
      <c r="F44" s="58" t="s">
        <v>490</v>
      </c>
      <c r="G44" s="46"/>
      <c r="H44" s="251">
        <v>103.53</v>
      </c>
      <c r="I44" s="58"/>
      <c r="J44" s="58"/>
      <c r="K44" s="46"/>
      <c r="L44" s="251">
        <v>103.53</v>
      </c>
      <c r="M44" s="58"/>
      <c r="N44" s="58"/>
      <c r="O44" s="46"/>
      <c r="P44" s="251">
        <v>103.53</v>
      </c>
      <c r="Q44" s="58"/>
      <c r="R44" s="58"/>
      <c r="S44" s="46"/>
      <c r="T44" s="251">
        <v>103.53</v>
      </c>
      <c r="U44" s="58"/>
      <c r="V44" s="58"/>
      <c r="W44" s="46"/>
      <c r="X44" s="251">
        <v>103.53</v>
      </c>
      <c r="Y44" s="58"/>
      <c r="Z44" s="58"/>
      <c r="AA44" s="46"/>
      <c r="AB44" s="251">
        <v>103.53</v>
      </c>
      <c r="AC44" s="58"/>
      <c r="AD44" s="58"/>
      <c r="AE44" s="46"/>
      <c r="AF44" s="251">
        <v>103.53</v>
      </c>
      <c r="AG44" s="58"/>
      <c r="AH44" s="58"/>
      <c r="AI44" s="46"/>
      <c r="AJ44" s="251">
        <v>103.53</v>
      </c>
      <c r="AK44" s="58"/>
      <c r="AL44" s="58"/>
      <c r="AM44" s="46"/>
      <c r="AN44" s="251">
        <v>103.53</v>
      </c>
      <c r="AO44" s="58"/>
      <c r="AP44" s="58"/>
      <c r="AQ44" s="46"/>
      <c r="AR44" s="82">
        <v>37</v>
      </c>
      <c r="AS44" s="519" t="s">
        <v>543</v>
      </c>
      <c r="AT44" s="58"/>
      <c r="AU44" s="46"/>
      <c r="AV44" s="82">
        <v>31</v>
      </c>
      <c r="AW44" s="519" t="s">
        <v>543</v>
      </c>
      <c r="AX44" s="58"/>
      <c r="AY44" s="46"/>
    </row>
    <row r="45" spans="1:51" ht="48">
      <c r="A45" s="53"/>
      <c r="B45" s="418" t="s">
        <v>213</v>
      </c>
      <c r="C45" s="486"/>
      <c r="D45" s="82">
        <v>71.4</v>
      </c>
      <c r="E45" s="58" t="s">
        <v>489</v>
      </c>
      <c r="F45" s="58" t="s">
        <v>490</v>
      </c>
      <c r="G45" s="46"/>
      <c r="H45" s="251">
        <v>53.55</v>
      </c>
      <c r="I45" s="58"/>
      <c r="J45" s="58"/>
      <c r="K45" s="46"/>
      <c r="L45" s="251">
        <v>53.55</v>
      </c>
      <c r="M45" s="58"/>
      <c r="N45" s="58"/>
      <c r="O45" s="46"/>
      <c r="P45" s="251">
        <v>53.55</v>
      </c>
      <c r="Q45" s="58"/>
      <c r="R45" s="58"/>
      <c r="S45" s="46"/>
      <c r="T45" s="251">
        <v>53.55</v>
      </c>
      <c r="U45" s="58"/>
      <c r="V45" s="58"/>
      <c r="W45" s="46"/>
      <c r="X45" s="251">
        <v>53.55</v>
      </c>
      <c r="Y45" s="58"/>
      <c r="Z45" s="58"/>
      <c r="AA45" s="46"/>
      <c r="AB45" s="251">
        <v>53.55</v>
      </c>
      <c r="AC45" s="58"/>
      <c r="AD45" s="58"/>
      <c r="AE45" s="46"/>
      <c r="AF45" s="251">
        <v>53.55</v>
      </c>
      <c r="AG45" s="58"/>
      <c r="AH45" s="58"/>
      <c r="AI45" s="46"/>
      <c r="AJ45" s="251">
        <v>53.55</v>
      </c>
      <c r="AK45" s="58"/>
      <c r="AL45" s="58"/>
      <c r="AM45" s="46"/>
      <c r="AN45" s="251">
        <v>53.55</v>
      </c>
      <c r="AO45" s="58"/>
      <c r="AP45" s="58"/>
      <c r="AQ45" s="46"/>
      <c r="AR45" s="82">
        <v>22</v>
      </c>
      <c r="AS45" s="520"/>
      <c r="AT45" s="58"/>
      <c r="AU45" s="46"/>
      <c r="AV45" s="82">
        <v>22</v>
      </c>
      <c r="AW45" s="520"/>
      <c r="AX45" s="58"/>
      <c r="AY45" s="46"/>
    </row>
    <row r="46" spans="1:51" ht="48">
      <c r="A46" s="53" t="s">
        <v>214</v>
      </c>
      <c r="B46" s="418" t="s">
        <v>215</v>
      </c>
      <c r="C46" s="486"/>
      <c r="D46" s="28">
        <v>124.95</v>
      </c>
      <c r="E46" s="58" t="s">
        <v>489</v>
      </c>
      <c r="F46" s="58" t="s">
        <v>490</v>
      </c>
      <c r="G46" s="46"/>
      <c r="H46" s="251">
        <v>103.53</v>
      </c>
      <c r="I46" s="58"/>
      <c r="J46" s="58"/>
      <c r="K46" s="46"/>
      <c r="L46" s="251">
        <v>103.53</v>
      </c>
      <c r="M46" s="58"/>
      <c r="N46" s="58"/>
      <c r="O46" s="46"/>
      <c r="P46" s="251">
        <v>103.53</v>
      </c>
      <c r="Q46" s="58"/>
      <c r="R46" s="58"/>
      <c r="S46" s="46"/>
      <c r="T46" s="251">
        <v>103.53</v>
      </c>
      <c r="U46" s="58"/>
      <c r="V46" s="58"/>
      <c r="W46" s="46"/>
      <c r="X46" s="251">
        <v>103.53</v>
      </c>
      <c r="Y46" s="58"/>
      <c r="Z46" s="58"/>
      <c r="AA46" s="46"/>
      <c r="AB46" s="251">
        <v>103.53</v>
      </c>
      <c r="AC46" s="58"/>
      <c r="AD46" s="58"/>
      <c r="AE46" s="46"/>
      <c r="AF46" s="251">
        <v>103.53</v>
      </c>
      <c r="AG46" s="58"/>
      <c r="AH46" s="58"/>
      <c r="AI46" s="46"/>
      <c r="AJ46" s="251">
        <v>103.53</v>
      </c>
      <c r="AK46" s="58"/>
      <c r="AL46" s="58"/>
      <c r="AM46" s="46"/>
      <c r="AN46" s="251">
        <v>103.53</v>
      </c>
      <c r="AO46" s="58"/>
      <c r="AP46" s="58"/>
      <c r="AQ46" s="46"/>
      <c r="AR46" s="82">
        <v>37</v>
      </c>
      <c r="AS46" s="519" t="s">
        <v>338</v>
      </c>
      <c r="AT46" s="58"/>
      <c r="AU46" s="46"/>
      <c r="AV46" s="82">
        <v>31</v>
      </c>
      <c r="AW46" s="519" t="s">
        <v>338</v>
      </c>
      <c r="AX46" s="58"/>
      <c r="AY46" s="46"/>
    </row>
    <row r="47" spans="1:51" ht="48">
      <c r="A47" s="53"/>
      <c r="B47" s="418" t="s">
        <v>216</v>
      </c>
      <c r="C47" s="486"/>
      <c r="D47" s="82">
        <v>71.4</v>
      </c>
      <c r="E47" s="58" t="s">
        <v>489</v>
      </c>
      <c r="F47" s="58" t="s">
        <v>490</v>
      </c>
      <c r="G47" s="46"/>
      <c r="H47" s="251">
        <v>53.55</v>
      </c>
      <c r="I47" s="58"/>
      <c r="J47" s="58"/>
      <c r="K47" s="46"/>
      <c r="L47" s="251">
        <v>53.55</v>
      </c>
      <c r="M47" s="58"/>
      <c r="N47" s="58"/>
      <c r="O47" s="46"/>
      <c r="P47" s="251">
        <v>53.55</v>
      </c>
      <c r="Q47" s="58"/>
      <c r="R47" s="58"/>
      <c r="S47" s="46"/>
      <c r="T47" s="251">
        <v>53.55</v>
      </c>
      <c r="U47" s="58"/>
      <c r="V47" s="58"/>
      <c r="W47" s="46"/>
      <c r="X47" s="251">
        <v>53.55</v>
      </c>
      <c r="Y47" s="58"/>
      <c r="Z47" s="58"/>
      <c r="AA47" s="46"/>
      <c r="AB47" s="251">
        <v>53.55</v>
      </c>
      <c r="AC47" s="58"/>
      <c r="AD47" s="58"/>
      <c r="AE47" s="46"/>
      <c r="AF47" s="251">
        <v>53.55</v>
      </c>
      <c r="AG47" s="58"/>
      <c r="AH47" s="58"/>
      <c r="AI47" s="46"/>
      <c r="AJ47" s="251">
        <v>53.55</v>
      </c>
      <c r="AK47" s="58"/>
      <c r="AL47" s="58"/>
      <c r="AM47" s="46"/>
      <c r="AN47" s="251">
        <v>53.55</v>
      </c>
      <c r="AO47" s="58"/>
      <c r="AP47" s="58"/>
      <c r="AQ47" s="46"/>
      <c r="AR47" s="82">
        <v>22</v>
      </c>
      <c r="AS47" s="520"/>
      <c r="AT47" s="58"/>
      <c r="AU47" s="46"/>
      <c r="AV47" s="82">
        <v>22</v>
      </c>
      <c r="AW47" s="520"/>
      <c r="AX47" s="58"/>
      <c r="AY47" s="46"/>
    </row>
    <row r="48" spans="1:51" ht="48">
      <c r="A48" s="53" t="s">
        <v>217</v>
      </c>
      <c r="B48" s="418" t="s">
        <v>218</v>
      </c>
      <c r="C48" s="486"/>
      <c r="D48" s="28">
        <v>89.25</v>
      </c>
      <c r="E48" s="58" t="s">
        <v>489</v>
      </c>
      <c r="F48" s="58" t="s">
        <v>490</v>
      </c>
      <c r="G48" s="46"/>
      <c r="H48" s="251">
        <v>103.53</v>
      </c>
      <c r="I48" s="58"/>
      <c r="J48" s="58"/>
      <c r="K48" s="46"/>
      <c r="L48" s="251">
        <v>103.53</v>
      </c>
      <c r="M48" s="58"/>
      <c r="N48" s="58"/>
      <c r="O48" s="46"/>
      <c r="P48" s="251">
        <v>103.53</v>
      </c>
      <c r="Q48" s="58"/>
      <c r="R48" s="58"/>
      <c r="S48" s="46"/>
      <c r="T48" s="251">
        <v>103.53</v>
      </c>
      <c r="U48" s="58"/>
      <c r="V48" s="58"/>
      <c r="W48" s="46"/>
      <c r="X48" s="251">
        <v>103.53</v>
      </c>
      <c r="Y48" s="58"/>
      <c r="Z48" s="58"/>
      <c r="AA48" s="46"/>
      <c r="AB48" s="251">
        <v>103.53</v>
      </c>
      <c r="AC48" s="58"/>
      <c r="AD48" s="58"/>
      <c r="AE48" s="46"/>
      <c r="AF48" s="251">
        <v>103.53</v>
      </c>
      <c r="AG48" s="58"/>
      <c r="AH48" s="58"/>
      <c r="AI48" s="46"/>
      <c r="AJ48" s="251">
        <v>103.53</v>
      </c>
      <c r="AK48" s="58"/>
      <c r="AL48" s="58"/>
      <c r="AM48" s="46"/>
      <c r="AN48" s="251">
        <v>103.53</v>
      </c>
      <c r="AO48" s="58"/>
      <c r="AP48" s="58"/>
      <c r="AQ48" s="46"/>
      <c r="AR48" s="82">
        <v>37</v>
      </c>
      <c r="AS48" s="519" t="s">
        <v>341</v>
      </c>
      <c r="AT48" s="58"/>
      <c r="AU48" s="46"/>
      <c r="AV48" s="82">
        <v>31</v>
      </c>
      <c r="AW48" s="519" t="s">
        <v>341</v>
      </c>
      <c r="AX48" s="58"/>
      <c r="AY48" s="46"/>
    </row>
    <row r="49" spans="1:51" ht="48">
      <c r="A49" s="53"/>
      <c r="B49" s="418" t="s">
        <v>219</v>
      </c>
      <c r="C49" s="486"/>
      <c r="D49" s="82">
        <v>71.4</v>
      </c>
      <c r="E49" s="58" t="s">
        <v>489</v>
      </c>
      <c r="F49" s="58" t="s">
        <v>490</v>
      </c>
      <c r="G49" s="46"/>
      <c r="H49" s="251">
        <v>53.55</v>
      </c>
      <c r="I49" s="58"/>
      <c r="J49" s="58"/>
      <c r="K49" s="46"/>
      <c r="L49" s="251">
        <v>53.55</v>
      </c>
      <c r="M49" s="58"/>
      <c r="N49" s="58"/>
      <c r="O49" s="46"/>
      <c r="P49" s="251">
        <v>53.55</v>
      </c>
      <c r="Q49" s="58"/>
      <c r="R49" s="58"/>
      <c r="S49" s="46"/>
      <c r="T49" s="251">
        <v>53.55</v>
      </c>
      <c r="U49" s="58"/>
      <c r="V49" s="58"/>
      <c r="W49" s="46"/>
      <c r="X49" s="251">
        <v>53.55</v>
      </c>
      <c r="Y49" s="58"/>
      <c r="Z49" s="58"/>
      <c r="AA49" s="46"/>
      <c r="AB49" s="251">
        <v>53.55</v>
      </c>
      <c r="AC49" s="58"/>
      <c r="AD49" s="58"/>
      <c r="AE49" s="46"/>
      <c r="AF49" s="251">
        <v>53.55</v>
      </c>
      <c r="AG49" s="58"/>
      <c r="AH49" s="58"/>
      <c r="AI49" s="46"/>
      <c r="AJ49" s="251">
        <v>53.55</v>
      </c>
      <c r="AK49" s="58"/>
      <c r="AL49" s="58"/>
      <c r="AM49" s="46"/>
      <c r="AN49" s="251">
        <v>53.55</v>
      </c>
      <c r="AO49" s="58"/>
      <c r="AP49" s="58"/>
      <c r="AQ49" s="46"/>
      <c r="AR49" s="82">
        <v>22</v>
      </c>
      <c r="AS49" s="520"/>
      <c r="AT49" s="58"/>
      <c r="AU49" s="46"/>
      <c r="AV49" s="82">
        <v>22</v>
      </c>
      <c r="AW49" s="520"/>
      <c r="AX49" s="58"/>
      <c r="AY49" s="46"/>
    </row>
    <row r="50" spans="1:51" ht="48">
      <c r="A50" s="53" t="s">
        <v>220</v>
      </c>
      <c r="B50" s="418" t="s">
        <v>221</v>
      </c>
      <c r="C50" s="486"/>
      <c r="D50" s="28">
        <v>124.95</v>
      </c>
      <c r="E50" s="58" t="s">
        <v>489</v>
      </c>
      <c r="F50" s="58" t="s">
        <v>490</v>
      </c>
      <c r="G50" s="46"/>
      <c r="H50" s="251">
        <v>103.53</v>
      </c>
      <c r="I50" s="58"/>
      <c r="J50" s="58"/>
      <c r="K50" s="46"/>
      <c r="L50" s="251">
        <v>103.53</v>
      </c>
      <c r="M50" s="58"/>
      <c r="N50" s="58"/>
      <c r="O50" s="46"/>
      <c r="P50" s="251">
        <v>103.53</v>
      </c>
      <c r="Q50" s="58"/>
      <c r="R50" s="58"/>
      <c r="S50" s="46"/>
      <c r="T50" s="251">
        <v>103.53</v>
      </c>
      <c r="U50" s="58"/>
      <c r="V50" s="58"/>
      <c r="W50" s="46"/>
      <c r="X50" s="251">
        <v>103.53</v>
      </c>
      <c r="Y50" s="58"/>
      <c r="Z50" s="58"/>
      <c r="AA50" s="46"/>
      <c r="AB50" s="251">
        <v>103.53</v>
      </c>
      <c r="AC50" s="58"/>
      <c r="AD50" s="58"/>
      <c r="AE50" s="46"/>
      <c r="AF50" s="251">
        <v>103.53</v>
      </c>
      <c r="AG50" s="58"/>
      <c r="AH50" s="58"/>
      <c r="AI50" s="46"/>
      <c r="AJ50" s="251">
        <v>103.53</v>
      </c>
      <c r="AK50" s="58"/>
      <c r="AL50" s="58"/>
      <c r="AM50" s="46"/>
      <c r="AN50" s="251">
        <v>103.53</v>
      </c>
      <c r="AO50" s="58"/>
      <c r="AP50" s="58"/>
      <c r="AQ50" s="46"/>
      <c r="AR50" s="82">
        <v>37</v>
      </c>
      <c r="AS50" s="519" t="s">
        <v>338</v>
      </c>
      <c r="AT50" s="58"/>
      <c r="AU50" s="46"/>
      <c r="AV50" s="82">
        <v>31</v>
      </c>
      <c r="AW50" s="519" t="s">
        <v>338</v>
      </c>
      <c r="AX50" s="58"/>
      <c r="AY50" s="46"/>
    </row>
    <row r="51" spans="1:51" ht="48">
      <c r="A51" s="53"/>
      <c r="B51" s="418" t="s">
        <v>222</v>
      </c>
      <c r="C51" s="486"/>
      <c r="D51" s="82">
        <v>71.4</v>
      </c>
      <c r="E51" s="58" t="s">
        <v>489</v>
      </c>
      <c r="F51" s="58" t="s">
        <v>490</v>
      </c>
      <c r="G51" s="46"/>
      <c r="H51" s="251">
        <v>53.55</v>
      </c>
      <c r="I51" s="58"/>
      <c r="J51" s="58"/>
      <c r="K51" s="46"/>
      <c r="L51" s="251">
        <v>53.55</v>
      </c>
      <c r="M51" s="58"/>
      <c r="N51" s="58"/>
      <c r="O51" s="46"/>
      <c r="P51" s="251">
        <v>53.55</v>
      </c>
      <c r="Q51" s="58"/>
      <c r="R51" s="58"/>
      <c r="S51" s="46"/>
      <c r="T51" s="251">
        <v>53.55</v>
      </c>
      <c r="U51" s="58"/>
      <c r="V51" s="58"/>
      <c r="W51" s="46"/>
      <c r="X51" s="251">
        <v>53.55</v>
      </c>
      <c r="Y51" s="58"/>
      <c r="Z51" s="58"/>
      <c r="AA51" s="46"/>
      <c r="AB51" s="251">
        <v>53.55</v>
      </c>
      <c r="AC51" s="58"/>
      <c r="AD51" s="58"/>
      <c r="AE51" s="46"/>
      <c r="AF51" s="251">
        <v>53.55</v>
      </c>
      <c r="AG51" s="58"/>
      <c r="AH51" s="58"/>
      <c r="AI51" s="46"/>
      <c r="AJ51" s="251">
        <v>53.55</v>
      </c>
      <c r="AK51" s="58"/>
      <c r="AL51" s="58"/>
      <c r="AM51" s="46"/>
      <c r="AN51" s="251">
        <v>53.55</v>
      </c>
      <c r="AO51" s="58"/>
      <c r="AP51" s="58"/>
      <c r="AQ51" s="46"/>
      <c r="AR51" s="82">
        <v>22</v>
      </c>
      <c r="AS51" s="520"/>
      <c r="AT51" s="58"/>
      <c r="AU51" s="46"/>
      <c r="AV51" s="82">
        <v>22</v>
      </c>
      <c r="AW51" s="520"/>
      <c r="AX51" s="58"/>
      <c r="AY51" s="46"/>
    </row>
    <row r="52" spans="1:51" ht="48">
      <c r="A52" s="53" t="s">
        <v>223</v>
      </c>
      <c r="B52" s="418" t="s">
        <v>224</v>
      </c>
      <c r="C52" s="486"/>
      <c r="D52" s="28">
        <v>89.25</v>
      </c>
      <c r="E52" s="58" t="s">
        <v>489</v>
      </c>
      <c r="F52" s="58" t="s">
        <v>490</v>
      </c>
      <c r="G52" s="46"/>
      <c r="H52" s="251">
        <v>67.83</v>
      </c>
      <c r="I52" s="58"/>
      <c r="J52" s="58"/>
      <c r="K52" s="46"/>
      <c r="L52" s="251">
        <v>67.83</v>
      </c>
      <c r="M52" s="58"/>
      <c r="N52" s="58"/>
      <c r="O52" s="46"/>
      <c r="P52" s="251">
        <v>67.83</v>
      </c>
      <c r="Q52" s="58"/>
      <c r="R52" s="58"/>
      <c r="S52" s="46"/>
      <c r="T52" s="251">
        <v>67.83</v>
      </c>
      <c r="U52" s="58"/>
      <c r="V52" s="58"/>
      <c r="W52" s="46"/>
      <c r="X52" s="251">
        <v>67.83</v>
      </c>
      <c r="Y52" s="58"/>
      <c r="Z52" s="58"/>
      <c r="AA52" s="46"/>
      <c r="AB52" s="251">
        <v>67.83</v>
      </c>
      <c r="AC52" s="58"/>
      <c r="AD52" s="58"/>
      <c r="AE52" s="46"/>
      <c r="AF52" s="251">
        <v>67.83</v>
      </c>
      <c r="AG52" s="58"/>
      <c r="AH52" s="58"/>
      <c r="AI52" s="46"/>
      <c r="AJ52" s="251">
        <v>67.83</v>
      </c>
      <c r="AK52" s="58"/>
      <c r="AL52" s="58"/>
      <c r="AM52" s="46"/>
      <c r="AN52" s="251">
        <v>67.83</v>
      </c>
      <c r="AO52" s="58"/>
      <c r="AP52" s="58"/>
      <c r="AQ52" s="46"/>
      <c r="AR52" s="82">
        <v>37</v>
      </c>
      <c r="AS52" s="519" t="s">
        <v>342</v>
      </c>
      <c r="AT52" s="58"/>
      <c r="AU52" s="46"/>
      <c r="AV52" s="82">
        <v>31</v>
      </c>
      <c r="AW52" s="519" t="s">
        <v>342</v>
      </c>
      <c r="AX52" s="58"/>
      <c r="AY52" s="46"/>
    </row>
    <row r="53" spans="1:51" ht="48">
      <c r="A53" s="53"/>
      <c r="B53" s="418" t="s">
        <v>225</v>
      </c>
      <c r="C53" s="486"/>
      <c r="D53" s="82">
        <v>71.4</v>
      </c>
      <c r="E53" s="58" t="s">
        <v>489</v>
      </c>
      <c r="F53" s="58" t="s">
        <v>490</v>
      </c>
      <c r="G53" s="46"/>
      <c r="H53" s="251">
        <v>32.13</v>
      </c>
      <c r="I53" s="58"/>
      <c r="J53" s="58"/>
      <c r="K53" s="46"/>
      <c r="L53" s="251">
        <v>32.13</v>
      </c>
      <c r="M53" s="58"/>
      <c r="N53" s="58"/>
      <c r="O53" s="46"/>
      <c r="P53" s="251">
        <v>32.13</v>
      </c>
      <c r="Q53" s="58"/>
      <c r="R53" s="58"/>
      <c r="S53" s="46"/>
      <c r="T53" s="251">
        <v>32.13</v>
      </c>
      <c r="U53" s="58"/>
      <c r="V53" s="58"/>
      <c r="W53" s="46"/>
      <c r="X53" s="251">
        <v>32.13</v>
      </c>
      <c r="Y53" s="58"/>
      <c r="Z53" s="58"/>
      <c r="AA53" s="46"/>
      <c r="AB53" s="251">
        <v>32.13</v>
      </c>
      <c r="AC53" s="58"/>
      <c r="AD53" s="58"/>
      <c r="AE53" s="46"/>
      <c r="AF53" s="251">
        <v>32.13</v>
      </c>
      <c r="AG53" s="58"/>
      <c r="AH53" s="58"/>
      <c r="AI53" s="46"/>
      <c r="AJ53" s="251">
        <v>32.13</v>
      </c>
      <c r="AK53" s="58"/>
      <c r="AL53" s="58"/>
      <c r="AM53" s="46"/>
      <c r="AN53" s="251">
        <v>32.13</v>
      </c>
      <c r="AO53" s="58"/>
      <c r="AP53" s="58"/>
      <c r="AQ53" s="46"/>
      <c r="AR53" s="82">
        <v>22</v>
      </c>
      <c r="AS53" s="520"/>
      <c r="AT53" s="58"/>
      <c r="AU53" s="46"/>
      <c r="AV53" s="82">
        <v>22</v>
      </c>
      <c r="AW53" s="520"/>
      <c r="AX53" s="58"/>
      <c r="AY53" s="46"/>
    </row>
    <row r="54" spans="1:51" ht="48">
      <c r="A54" s="53" t="s">
        <v>226</v>
      </c>
      <c r="B54" s="418" t="s">
        <v>227</v>
      </c>
      <c r="C54" s="486"/>
      <c r="D54" s="28">
        <v>124.95</v>
      </c>
      <c r="E54" s="58" t="s">
        <v>489</v>
      </c>
      <c r="F54" s="58" t="s">
        <v>490</v>
      </c>
      <c r="G54" s="46"/>
      <c r="H54" s="251">
        <v>103.53</v>
      </c>
      <c r="I54" s="58"/>
      <c r="J54" s="58"/>
      <c r="K54" s="46"/>
      <c r="L54" s="251">
        <v>103.53</v>
      </c>
      <c r="M54" s="58"/>
      <c r="N54" s="58"/>
      <c r="O54" s="46"/>
      <c r="P54" s="251">
        <v>103.53</v>
      </c>
      <c r="Q54" s="58"/>
      <c r="R54" s="58"/>
      <c r="S54" s="46"/>
      <c r="T54" s="251">
        <v>103.53</v>
      </c>
      <c r="U54" s="58"/>
      <c r="V54" s="58"/>
      <c r="W54" s="46"/>
      <c r="X54" s="251">
        <v>103.53</v>
      </c>
      <c r="Y54" s="58"/>
      <c r="Z54" s="58"/>
      <c r="AA54" s="46"/>
      <c r="AB54" s="251">
        <v>103.53</v>
      </c>
      <c r="AC54" s="58"/>
      <c r="AD54" s="58"/>
      <c r="AE54" s="46"/>
      <c r="AF54" s="251">
        <v>103.53</v>
      </c>
      <c r="AG54" s="58"/>
      <c r="AH54" s="58"/>
      <c r="AI54" s="46"/>
      <c r="AJ54" s="251">
        <v>103.53</v>
      </c>
      <c r="AK54" s="58"/>
      <c r="AL54" s="58"/>
      <c r="AM54" s="46"/>
      <c r="AN54" s="251">
        <v>103.53</v>
      </c>
      <c r="AO54" s="58"/>
      <c r="AP54" s="58"/>
      <c r="AQ54" s="46"/>
      <c r="AR54" s="82">
        <v>37</v>
      </c>
      <c r="AS54" s="519" t="s">
        <v>549</v>
      </c>
      <c r="AT54" s="58"/>
      <c r="AU54" s="46"/>
      <c r="AV54" s="82">
        <v>31</v>
      </c>
      <c r="AW54" s="519" t="s">
        <v>549</v>
      </c>
      <c r="AX54" s="58"/>
      <c r="AY54" s="46"/>
    </row>
    <row r="55" spans="1:51" ht="48">
      <c r="A55" s="53"/>
      <c r="B55" s="418" t="s">
        <v>228</v>
      </c>
      <c r="C55" s="486"/>
      <c r="D55" s="82">
        <v>71.4</v>
      </c>
      <c r="E55" s="58" t="s">
        <v>489</v>
      </c>
      <c r="F55" s="58" t="s">
        <v>490</v>
      </c>
      <c r="G55" s="46"/>
      <c r="H55" s="251">
        <v>53.55</v>
      </c>
      <c r="I55" s="58"/>
      <c r="J55" s="58"/>
      <c r="K55" s="46"/>
      <c r="L55" s="251">
        <v>53.55</v>
      </c>
      <c r="M55" s="58"/>
      <c r="N55" s="58"/>
      <c r="O55" s="46"/>
      <c r="P55" s="251">
        <v>53.55</v>
      </c>
      <c r="Q55" s="58"/>
      <c r="R55" s="58"/>
      <c r="S55" s="46"/>
      <c r="T55" s="251">
        <v>53.55</v>
      </c>
      <c r="U55" s="58"/>
      <c r="V55" s="58"/>
      <c r="W55" s="46"/>
      <c r="X55" s="251">
        <v>53.55</v>
      </c>
      <c r="Y55" s="58"/>
      <c r="Z55" s="58"/>
      <c r="AA55" s="46"/>
      <c r="AB55" s="251">
        <v>53.55</v>
      </c>
      <c r="AC55" s="58"/>
      <c r="AD55" s="58"/>
      <c r="AE55" s="46"/>
      <c r="AF55" s="251">
        <v>53.55</v>
      </c>
      <c r="AG55" s="58"/>
      <c r="AH55" s="58"/>
      <c r="AI55" s="46"/>
      <c r="AJ55" s="251">
        <v>53.55</v>
      </c>
      <c r="AK55" s="58"/>
      <c r="AL55" s="58"/>
      <c r="AM55" s="46"/>
      <c r="AN55" s="251">
        <v>53.55</v>
      </c>
      <c r="AO55" s="58"/>
      <c r="AP55" s="58"/>
      <c r="AQ55" s="46"/>
      <c r="AR55" s="82">
        <v>22</v>
      </c>
      <c r="AS55" s="520"/>
      <c r="AT55" s="58"/>
      <c r="AU55" s="46"/>
      <c r="AV55" s="82">
        <v>22</v>
      </c>
      <c r="AW55" s="520"/>
      <c r="AX55" s="58"/>
      <c r="AY55" s="46"/>
    </row>
    <row r="56" spans="1:51" ht="48">
      <c r="A56" s="53" t="s">
        <v>229</v>
      </c>
      <c r="B56" s="418" t="s">
        <v>230</v>
      </c>
      <c r="C56" s="486"/>
      <c r="D56" s="28">
        <v>124.95</v>
      </c>
      <c r="E56" s="58" t="s">
        <v>489</v>
      </c>
      <c r="F56" s="58" t="s">
        <v>490</v>
      </c>
      <c r="G56" s="46"/>
      <c r="H56" s="251">
        <v>103.53</v>
      </c>
      <c r="I56" s="58"/>
      <c r="J56" s="58"/>
      <c r="K56" s="46"/>
      <c r="L56" s="251">
        <v>103.53</v>
      </c>
      <c r="M56" s="58"/>
      <c r="N56" s="58"/>
      <c r="O56" s="46"/>
      <c r="P56" s="251">
        <v>103.53</v>
      </c>
      <c r="Q56" s="58"/>
      <c r="R56" s="58"/>
      <c r="S56" s="46"/>
      <c r="T56" s="251">
        <v>103.53</v>
      </c>
      <c r="U56" s="58"/>
      <c r="V56" s="58"/>
      <c r="W56" s="46"/>
      <c r="X56" s="251">
        <v>103.53</v>
      </c>
      <c r="Y56" s="58"/>
      <c r="Z56" s="58"/>
      <c r="AA56" s="46"/>
      <c r="AB56" s="251">
        <v>103.53</v>
      </c>
      <c r="AC56" s="58"/>
      <c r="AD56" s="58"/>
      <c r="AE56" s="46"/>
      <c r="AF56" s="251">
        <v>103.53</v>
      </c>
      <c r="AG56" s="58"/>
      <c r="AH56" s="58"/>
      <c r="AI56" s="46"/>
      <c r="AJ56" s="251">
        <v>103.53</v>
      </c>
      <c r="AK56" s="58"/>
      <c r="AL56" s="58"/>
      <c r="AM56" s="46"/>
      <c r="AN56" s="251">
        <v>103.53</v>
      </c>
      <c r="AO56" s="58"/>
      <c r="AP56" s="58"/>
      <c r="AQ56" s="46"/>
      <c r="AR56" s="82">
        <v>37</v>
      </c>
      <c r="AS56" s="519" t="s">
        <v>343</v>
      </c>
      <c r="AT56" s="58"/>
      <c r="AU56" s="46"/>
      <c r="AV56" s="82">
        <v>31</v>
      </c>
      <c r="AW56" s="519" t="s">
        <v>343</v>
      </c>
      <c r="AX56" s="58"/>
      <c r="AY56" s="46"/>
    </row>
    <row r="57" spans="1:51" ht="48">
      <c r="A57" s="53"/>
      <c r="B57" s="418" t="s">
        <v>231</v>
      </c>
      <c r="C57" s="486"/>
      <c r="D57" s="82">
        <v>71.4</v>
      </c>
      <c r="E57" s="58" t="s">
        <v>489</v>
      </c>
      <c r="F57" s="58" t="s">
        <v>490</v>
      </c>
      <c r="G57" s="46"/>
      <c r="H57" s="251">
        <v>53.55</v>
      </c>
      <c r="I57" s="58"/>
      <c r="J57" s="58"/>
      <c r="K57" s="46"/>
      <c r="L57" s="251">
        <v>53.55</v>
      </c>
      <c r="M57" s="58"/>
      <c r="N57" s="58"/>
      <c r="O57" s="46"/>
      <c r="P57" s="251">
        <v>53.55</v>
      </c>
      <c r="Q57" s="58"/>
      <c r="R57" s="58"/>
      <c r="S57" s="46"/>
      <c r="T57" s="251">
        <v>53.55</v>
      </c>
      <c r="U57" s="58"/>
      <c r="V57" s="58"/>
      <c r="W57" s="46"/>
      <c r="X57" s="251">
        <v>53.55</v>
      </c>
      <c r="Y57" s="58"/>
      <c r="Z57" s="58"/>
      <c r="AA57" s="46"/>
      <c r="AB57" s="251">
        <v>53.55</v>
      </c>
      <c r="AC57" s="58"/>
      <c r="AD57" s="58"/>
      <c r="AE57" s="46"/>
      <c r="AF57" s="251">
        <v>53.55</v>
      </c>
      <c r="AG57" s="58"/>
      <c r="AH57" s="58"/>
      <c r="AI57" s="46"/>
      <c r="AJ57" s="251">
        <v>53.55</v>
      </c>
      <c r="AK57" s="58"/>
      <c r="AL57" s="58"/>
      <c r="AM57" s="46"/>
      <c r="AN57" s="251">
        <v>53.55</v>
      </c>
      <c r="AO57" s="58"/>
      <c r="AP57" s="58"/>
      <c r="AQ57" s="46"/>
      <c r="AR57" s="82">
        <v>22</v>
      </c>
      <c r="AS57" s="520"/>
      <c r="AT57" s="58"/>
      <c r="AU57" s="46"/>
      <c r="AV57" s="82">
        <v>22</v>
      </c>
      <c r="AW57" s="520"/>
      <c r="AX57" s="58"/>
      <c r="AY57" s="46"/>
    </row>
    <row r="58" spans="1:51" ht="48">
      <c r="A58" s="53" t="s">
        <v>232</v>
      </c>
      <c r="B58" s="418" t="s">
        <v>233</v>
      </c>
      <c r="C58" s="486"/>
      <c r="D58" s="28">
        <v>124.95</v>
      </c>
      <c r="E58" s="58" t="s">
        <v>489</v>
      </c>
      <c r="F58" s="58" t="s">
        <v>490</v>
      </c>
      <c r="G58" s="46"/>
      <c r="H58" s="251">
        <v>103.53</v>
      </c>
      <c r="I58" s="58"/>
      <c r="J58" s="58"/>
      <c r="K58" s="46"/>
      <c r="L58" s="251">
        <v>103.53</v>
      </c>
      <c r="M58" s="58"/>
      <c r="N58" s="58"/>
      <c r="O58" s="46"/>
      <c r="P58" s="251">
        <v>103.53</v>
      </c>
      <c r="Q58" s="58"/>
      <c r="R58" s="58"/>
      <c r="S58" s="46"/>
      <c r="T58" s="251">
        <v>103.53</v>
      </c>
      <c r="U58" s="58"/>
      <c r="V58" s="58"/>
      <c r="W58" s="46"/>
      <c r="X58" s="251">
        <v>103.53</v>
      </c>
      <c r="Y58" s="58"/>
      <c r="Z58" s="58"/>
      <c r="AA58" s="46"/>
      <c r="AB58" s="251">
        <v>103.53</v>
      </c>
      <c r="AC58" s="58"/>
      <c r="AD58" s="58"/>
      <c r="AE58" s="46"/>
      <c r="AF58" s="251">
        <v>103.53</v>
      </c>
      <c r="AG58" s="58"/>
      <c r="AH58" s="58"/>
      <c r="AI58" s="46"/>
      <c r="AJ58" s="251">
        <v>103.53</v>
      </c>
      <c r="AK58" s="58"/>
      <c r="AL58" s="58"/>
      <c r="AM58" s="46"/>
      <c r="AN58" s="251">
        <v>103.53</v>
      </c>
      <c r="AO58" s="58"/>
      <c r="AP58" s="58"/>
      <c r="AQ58" s="46"/>
      <c r="AR58" s="82">
        <v>37</v>
      </c>
      <c r="AS58" s="519" t="s">
        <v>545</v>
      </c>
      <c r="AT58" s="58"/>
      <c r="AU58" s="46"/>
      <c r="AV58" s="82">
        <v>31</v>
      </c>
      <c r="AW58" s="519" t="s">
        <v>545</v>
      </c>
      <c r="AX58" s="58"/>
      <c r="AY58" s="46"/>
    </row>
    <row r="59" spans="1:51" ht="48">
      <c r="A59" s="53"/>
      <c r="B59" s="418" t="s">
        <v>234</v>
      </c>
      <c r="C59" s="486"/>
      <c r="D59" s="82">
        <v>71.4</v>
      </c>
      <c r="E59" s="58" t="s">
        <v>489</v>
      </c>
      <c r="F59" s="58" t="s">
        <v>490</v>
      </c>
      <c r="G59" s="46"/>
      <c r="H59" s="251">
        <v>53.55</v>
      </c>
      <c r="I59" s="58"/>
      <c r="J59" s="58"/>
      <c r="K59" s="46"/>
      <c r="L59" s="251">
        <v>53.55</v>
      </c>
      <c r="M59" s="58"/>
      <c r="N59" s="58"/>
      <c r="O59" s="46"/>
      <c r="P59" s="251">
        <v>53.55</v>
      </c>
      <c r="Q59" s="58"/>
      <c r="R59" s="58"/>
      <c r="S59" s="46"/>
      <c r="T59" s="251">
        <v>53.55</v>
      </c>
      <c r="U59" s="58"/>
      <c r="V59" s="58"/>
      <c r="W59" s="46"/>
      <c r="X59" s="251">
        <v>53.55</v>
      </c>
      <c r="Y59" s="58"/>
      <c r="Z59" s="58"/>
      <c r="AA59" s="46"/>
      <c r="AB59" s="251">
        <v>53.55</v>
      </c>
      <c r="AC59" s="58"/>
      <c r="AD59" s="58"/>
      <c r="AE59" s="46"/>
      <c r="AF59" s="251">
        <v>53.55</v>
      </c>
      <c r="AG59" s="58"/>
      <c r="AH59" s="58"/>
      <c r="AI59" s="46"/>
      <c r="AJ59" s="251">
        <v>53.55</v>
      </c>
      <c r="AK59" s="58"/>
      <c r="AL59" s="58"/>
      <c r="AM59" s="46"/>
      <c r="AN59" s="251">
        <v>53.55</v>
      </c>
      <c r="AO59" s="58"/>
      <c r="AP59" s="58"/>
      <c r="AQ59" s="46"/>
      <c r="AR59" s="82">
        <v>22</v>
      </c>
      <c r="AS59" s="520"/>
      <c r="AT59" s="58"/>
      <c r="AU59" s="46"/>
      <c r="AV59" s="82">
        <v>22</v>
      </c>
      <c r="AW59" s="520"/>
      <c r="AX59" s="58"/>
      <c r="AY59" s="46"/>
    </row>
    <row r="60" spans="1:51" ht="48">
      <c r="A60" s="53" t="s">
        <v>235</v>
      </c>
      <c r="B60" s="418" t="s">
        <v>236</v>
      </c>
      <c r="C60" s="486"/>
      <c r="D60" s="28">
        <v>124.95</v>
      </c>
      <c r="E60" s="58" t="s">
        <v>489</v>
      </c>
      <c r="F60" s="58" t="s">
        <v>490</v>
      </c>
      <c r="G60" s="46"/>
      <c r="H60" s="251">
        <v>103.53</v>
      </c>
      <c r="I60" s="58"/>
      <c r="J60" s="58"/>
      <c r="K60" s="46"/>
      <c r="L60" s="251">
        <v>103.53</v>
      </c>
      <c r="M60" s="58"/>
      <c r="N60" s="58"/>
      <c r="O60" s="46"/>
      <c r="P60" s="251">
        <v>103.53</v>
      </c>
      <c r="Q60" s="58"/>
      <c r="R60" s="58"/>
      <c r="S60" s="46"/>
      <c r="T60" s="251">
        <v>103.53</v>
      </c>
      <c r="U60" s="58"/>
      <c r="V60" s="58"/>
      <c r="W60" s="46"/>
      <c r="X60" s="251">
        <v>103.53</v>
      </c>
      <c r="Y60" s="58"/>
      <c r="Z60" s="58"/>
      <c r="AA60" s="46"/>
      <c r="AB60" s="251">
        <v>103.53</v>
      </c>
      <c r="AC60" s="58"/>
      <c r="AD60" s="58"/>
      <c r="AE60" s="46"/>
      <c r="AF60" s="251">
        <v>103.53</v>
      </c>
      <c r="AG60" s="58"/>
      <c r="AH60" s="58"/>
      <c r="AI60" s="46"/>
      <c r="AJ60" s="251">
        <v>103.53</v>
      </c>
      <c r="AK60" s="58"/>
      <c r="AL60" s="58"/>
      <c r="AM60" s="46"/>
      <c r="AN60" s="251">
        <v>103.53</v>
      </c>
      <c r="AO60" s="58"/>
      <c r="AP60" s="58"/>
      <c r="AQ60" s="46"/>
      <c r="AR60" s="82">
        <v>37</v>
      </c>
      <c r="AS60" s="519" t="s">
        <v>338</v>
      </c>
      <c r="AT60" s="58"/>
      <c r="AU60" s="46"/>
      <c r="AV60" s="82">
        <v>31</v>
      </c>
      <c r="AW60" s="519" t="s">
        <v>338</v>
      </c>
      <c r="AX60" s="58"/>
      <c r="AY60" s="46"/>
    </row>
    <row r="61" spans="1:51" ht="48">
      <c r="A61" s="53"/>
      <c r="B61" s="418" t="s">
        <v>237</v>
      </c>
      <c r="C61" s="486"/>
      <c r="D61" s="82">
        <v>71.4</v>
      </c>
      <c r="E61" s="58" t="s">
        <v>489</v>
      </c>
      <c r="F61" s="58" t="s">
        <v>490</v>
      </c>
      <c r="G61" s="46"/>
      <c r="H61" s="251">
        <v>53.55</v>
      </c>
      <c r="I61" s="58"/>
      <c r="J61" s="58"/>
      <c r="K61" s="46"/>
      <c r="L61" s="251">
        <v>53.55</v>
      </c>
      <c r="M61" s="58"/>
      <c r="N61" s="58"/>
      <c r="O61" s="46"/>
      <c r="P61" s="251">
        <v>53.55</v>
      </c>
      <c r="Q61" s="58"/>
      <c r="R61" s="58"/>
      <c r="S61" s="46"/>
      <c r="T61" s="251">
        <v>53.55</v>
      </c>
      <c r="U61" s="58"/>
      <c r="V61" s="58"/>
      <c r="W61" s="46"/>
      <c r="X61" s="251">
        <v>53.55</v>
      </c>
      <c r="Y61" s="58"/>
      <c r="Z61" s="58"/>
      <c r="AA61" s="46"/>
      <c r="AB61" s="251">
        <v>53.55</v>
      </c>
      <c r="AC61" s="58"/>
      <c r="AD61" s="58"/>
      <c r="AE61" s="46"/>
      <c r="AF61" s="251">
        <v>53.55</v>
      </c>
      <c r="AG61" s="58"/>
      <c r="AH61" s="58"/>
      <c r="AI61" s="46"/>
      <c r="AJ61" s="251">
        <v>53.55</v>
      </c>
      <c r="AK61" s="58"/>
      <c r="AL61" s="58"/>
      <c r="AM61" s="46"/>
      <c r="AN61" s="251">
        <v>53.55</v>
      </c>
      <c r="AO61" s="58"/>
      <c r="AP61" s="58"/>
      <c r="AQ61" s="46"/>
      <c r="AR61" s="82">
        <v>22</v>
      </c>
      <c r="AS61" s="520"/>
      <c r="AT61" s="58"/>
      <c r="AU61" s="46"/>
      <c r="AV61" s="82">
        <v>22</v>
      </c>
      <c r="AW61" s="520"/>
      <c r="AX61" s="58"/>
      <c r="AY61" s="46"/>
    </row>
    <row r="62" spans="1:51" ht="48">
      <c r="A62" s="53" t="s">
        <v>238</v>
      </c>
      <c r="B62" s="418" t="s">
        <v>239</v>
      </c>
      <c r="C62" s="486"/>
      <c r="D62" s="28">
        <v>124.95</v>
      </c>
      <c r="E62" s="58" t="s">
        <v>489</v>
      </c>
      <c r="F62" s="58" t="s">
        <v>490</v>
      </c>
      <c r="G62" s="46"/>
      <c r="H62" s="251">
        <v>103.53</v>
      </c>
      <c r="I62" s="58"/>
      <c r="J62" s="58"/>
      <c r="K62" s="46"/>
      <c r="L62" s="251">
        <v>103.53</v>
      </c>
      <c r="M62" s="58"/>
      <c r="N62" s="58"/>
      <c r="O62" s="46"/>
      <c r="P62" s="251">
        <v>103.53</v>
      </c>
      <c r="Q62" s="58"/>
      <c r="R62" s="58"/>
      <c r="S62" s="46"/>
      <c r="T62" s="251">
        <v>103.53</v>
      </c>
      <c r="U62" s="58"/>
      <c r="V62" s="58"/>
      <c r="W62" s="46"/>
      <c r="X62" s="251">
        <v>103.53</v>
      </c>
      <c r="Y62" s="58"/>
      <c r="Z62" s="58"/>
      <c r="AA62" s="46"/>
      <c r="AB62" s="251">
        <v>103.53</v>
      </c>
      <c r="AC62" s="58"/>
      <c r="AD62" s="58"/>
      <c r="AE62" s="46"/>
      <c r="AF62" s="251">
        <v>103.53</v>
      </c>
      <c r="AG62" s="58"/>
      <c r="AH62" s="58"/>
      <c r="AI62" s="46"/>
      <c r="AJ62" s="251">
        <v>103.53</v>
      </c>
      <c r="AK62" s="58"/>
      <c r="AL62" s="58"/>
      <c r="AM62" s="46"/>
      <c r="AN62" s="251">
        <v>103.53</v>
      </c>
      <c r="AO62" s="58"/>
      <c r="AP62" s="58"/>
      <c r="AQ62" s="46"/>
      <c r="AR62" s="82">
        <v>37</v>
      </c>
      <c r="AS62" s="519" t="s">
        <v>344</v>
      </c>
      <c r="AT62" s="58"/>
      <c r="AU62" s="46"/>
      <c r="AV62" s="82">
        <v>31</v>
      </c>
      <c r="AW62" s="519" t="s">
        <v>344</v>
      </c>
      <c r="AX62" s="58"/>
      <c r="AY62" s="46"/>
    </row>
    <row r="63" spans="1:51" ht="48">
      <c r="A63" s="53"/>
      <c r="B63" s="418" t="s">
        <v>240</v>
      </c>
      <c r="C63" s="486"/>
      <c r="D63" s="82">
        <v>71.4</v>
      </c>
      <c r="E63" s="58" t="s">
        <v>489</v>
      </c>
      <c r="F63" s="58" t="s">
        <v>490</v>
      </c>
      <c r="G63" s="46"/>
      <c r="H63" s="251">
        <v>53.55</v>
      </c>
      <c r="I63" s="58"/>
      <c r="J63" s="58"/>
      <c r="K63" s="46"/>
      <c r="L63" s="251">
        <v>53.55</v>
      </c>
      <c r="M63" s="58"/>
      <c r="N63" s="58"/>
      <c r="O63" s="46"/>
      <c r="P63" s="251">
        <v>53.55</v>
      </c>
      <c r="Q63" s="58"/>
      <c r="R63" s="58"/>
      <c r="S63" s="46"/>
      <c r="T63" s="251">
        <v>53.55</v>
      </c>
      <c r="U63" s="58"/>
      <c r="V63" s="58"/>
      <c r="W63" s="46"/>
      <c r="X63" s="251">
        <v>53.55</v>
      </c>
      <c r="Y63" s="58"/>
      <c r="Z63" s="58"/>
      <c r="AA63" s="46"/>
      <c r="AB63" s="251">
        <v>53.55</v>
      </c>
      <c r="AC63" s="58"/>
      <c r="AD63" s="58"/>
      <c r="AE63" s="46"/>
      <c r="AF63" s="251">
        <v>53.55</v>
      </c>
      <c r="AG63" s="58"/>
      <c r="AH63" s="58"/>
      <c r="AI63" s="46"/>
      <c r="AJ63" s="251">
        <v>53.55</v>
      </c>
      <c r="AK63" s="58"/>
      <c r="AL63" s="58"/>
      <c r="AM63" s="46"/>
      <c r="AN63" s="251">
        <v>53.55</v>
      </c>
      <c r="AO63" s="58"/>
      <c r="AP63" s="58"/>
      <c r="AQ63" s="46"/>
      <c r="AR63" s="82">
        <v>22</v>
      </c>
      <c r="AS63" s="520"/>
      <c r="AT63" s="58"/>
      <c r="AU63" s="46"/>
      <c r="AV63" s="82">
        <v>22</v>
      </c>
      <c r="AW63" s="520"/>
      <c r="AX63" s="58"/>
      <c r="AY63" s="46"/>
    </row>
    <row r="64" spans="1:51" ht="48">
      <c r="A64" s="53" t="s">
        <v>241</v>
      </c>
      <c r="B64" s="418" t="s">
        <v>242</v>
      </c>
      <c r="C64" s="486"/>
      <c r="D64" s="28">
        <v>196.35</v>
      </c>
      <c r="E64" s="58" t="s">
        <v>489</v>
      </c>
      <c r="F64" s="58" t="s">
        <v>490</v>
      </c>
      <c r="G64" s="46"/>
      <c r="H64" s="251">
        <v>160.65</v>
      </c>
      <c r="I64" s="58"/>
      <c r="J64" s="58"/>
      <c r="K64" s="46"/>
      <c r="L64" s="251">
        <v>160.65</v>
      </c>
      <c r="M64" s="58"/>
      <c r="N64" s="58"/>
      <c r="O64" s="46"/>
      <c r="P64" s="251">
        <v>160.65</v>
      </c>
      <c r="Q64" s="58"/>
      <c r="R64" s="58"/>
      <c r="S64" s="46"/>
      <c r="T64" s="251">
        <v>160.65</v>
      </c>
      <c r="U64" s="58"/>
      <c r="V64" s="58"/>
      <c r="W64" s="46"/>
      <c r="X64" s="251">
        <v>160.65</v>
      </c>
      <c r="Y64" s="58"/>
      <c r="Z64" s="58"/>
      <c r="AA64" s="46"/>
      <c r="AB64" s="251">
        <v>160.65</v>
      </c>
      <c r="AC64" s="58"/>
      <c r="AD64" s="58"/>
      <c r="AE64" s="46"/>
      <c r="AF64" s="251">
        <v>160.65</v>
      </c>
      <c r="AG64" s="58"/>
      <c r="AH64" s="58"/>
      <c r="AI64" s="46"/>
      <c r="AJ64" s="251">
        <v>160.65</v>
      </c>
      <c r="AK64" s="58"/>
      <c r="AL64" s="58"/>
      <c r="AM64" s="46"/>
      <c r="AN64" s="251">
        <v>160.65</v>
      </c>
      <c r="AO64" s="58"/>
      <c r="AP64" s="58"/>
      <c r="AQ64" s="46"/>
      <c r="AR64" s="82">
        <v>107.1</v>
      </c>
      <c r="AS64" s="519"/>
      <c r="AT64" s="58"/>
      <c r="AU64" s="46"/>
      <c r="AV64" s="82">
        <v>107.1</v>
      </c>
      <c r="AW64" s="519"/>
      <c r="AX64" s="58"/>
      <c r="AY64" s="46"/>
    </row>
    <row r="65" spans="1:51" ht="48">
      <c r="A65" s="53"/>
      <c r="B65" s="418" t="s">
        <v>243</v>
      </c>
      <c r="C65" s="486"/>
      <c r="D65" s="28">
        <v>160.65</v>
      </c>
      <c r="E65" s="58" t="s">
        <v>489</v>
      </c>
      <c r="F65" s="58" t="s">
        <v>490</v>
      </c>
      <c r="G65" s="46"/>
      <c r="H65" s="251">
        <v>124.95</v>
      </c>
      <c r="I65" s="58"/>
      <c r="J65" s="58"/>
      <c r="K65" s="46"/>
      <c r="L65" s="251">
        <v>124.95</v>
      </c>
      <c r="M65" s="58"/>
      <c r="N65" s="58"/>
      <c r="O65" s="46"/>
      <c r="P65" s="251">
        <v>124.95</v>
      </c>
      <c r="Q65" s="58"/>
      <c r="R65" s="58"/>
      <c r="S65" s="46"/>
      <c r="T65" s="251">
        <v>124.95</v>
      </c>
      <c r="U65" s="58"/>
      <c r="V65" s="58"/>
      <c r="W65" s="46"/>
      <c r="X65" s="251">
        <v>124.95</v>
      </c>
      <c r="Y65" s="58"/>
      <c r="Z65" s="58"/>
      <c r="AA65" s="46"/>
      <c r="AB65" s="251">
        <v>124.95</v>
      </c>
      <c r="AC65" s="58"/>
      <c r="AD65" s="58"/>
      <c r="AE65" s="46"/>
      <c r="AF65" s="251">
        <v>124.95</v>
      </c>
      <c r="AG65" s="58"/>
      <c r="AH65" s="58"/>
      <c r="AI65" s="46"/>
      <c r="AJ65" s="251">
        <v>124.95</v>
      </c>
      <c r="AK65" s="58"/>
      <c r="AL65" s="58"/>
      <c r="AM65" s="46"/>
      <c r="AN65" s="251">
        <v>124.95</v>
      </c>
      <c r="AO65" s="58"/>
      <c r="AP65" s="58"/>
      <c r="AQ65" s="46"/>
      <c r="AR65" s="82">
        <v>53.55</v>
      </c>
      <c r="AS65" s="520"/>
      <c r="AT65" s="58"/>
      <c r="AU65" s="46"/>
      <c r="AV65" s="82">
        <v>53.55</v>
      </c>
      <c r="AW65" s="520"/>
      <c r="AX65" s="58"/>
      <c r="AY65" s="46"/>
    </row>
    <row r="66" spans="1:51" ht="48">
      <c r="A66" s="53" t="s">
        <v>244</v>
      </c>
      <c r="B66" s="418" t="s">
        <v>245</v>
      </c>
      <c r="C66" s="486"/>
      <c r="D66" s="28">
        <v>196.35</v>
      </c>
      <c r="E66" s="58" t="s">
        <v>489</v>
      </c>
      <c r="F66" s="58" t="s">
        <v>490</v>
      </c>
      <c r="G66" s="46"/>
      <c r="H66" s="251">
        <v>160.65</v>
      </c>
      <c r="I66" s="58"/>
      <c r="J66" s="58"/>
      <c r="K66" s="46"/>
      <c r="L66" s="251">
        <v>160.65</v>
      </c>
      <c r="M66" s="58"/>
      <c r="N66" s="58"/>
      <c r="O66" s="46"/>
      <c r="P66" s="251">
        <v>160.65</v>
      </c>
      <c r="Q66" s="58"/>
      <c r="R66" s="58"/>
      <c r="S66" s="46"/>
      <c r="T66" s="251">
        <v>160.65</v>
      </c>
      <c r="U66" s="58"/>
      <c r="V66" s="58"/>
      <c r="W66" s="46"/>
      <c r="X66" s="251">
        <v>160.65</v>
      </c>
      <c r="Y66" s="58"/>
      <c r="Z66" s="58"/>
      <c r="AA66" s="46"/>
      <c r="AB66" s="251">
        <v>160.65</v>
      </c>
      <c r="AC66" s="58"/>
      <c r="AD66" s="58"/>
      <c r="AE66" s="46"/>
      <c r="AF66" s="251">
        <v>160.65</v>
      </c>
      <c r="AG66" s="58"/>
      <c r="AH66" s="58"/>
      <c r="AI66" s="46"/>
      <c r="AJ66" s="251">
        <v>160.65</v>
      </c>
      <c r="AK66" s="58"/>
      <c r="AL66" s="58"/>
      <c r="AM66" s="46"/>
      <c r="AN66" s="251">
        <v>160.65</v>
      </c>
      <c r="AO66" s="58"/>
      <c r="AP66" s="58"/>
      <c r="AQ66" s="46"/>
      <c r="AR66" s="82">
        <v>107.1</v>
      </c>
      <c r="AS66" s="519"/>
      <c r="AT66" s="58"/>
      <c r="AU66" s="46"/>
      <c r="AV66" s="82">
        <v>107.1</v>
      </c>
      <c r="AW66" s="519"/>
      <c r="AX66" s="58"/>
      <c r="AY66" s="46"/>
    </row>
    <row r="67" spans="1:51" ht="48">
      <c r="A67" s="53"/>
      <c r="B67" s="418" t="s">
        <v>246</v>
      </c>
      <c r="C67" s="486"/>
      <c r="D67" s="28">
        <v>160.65</v>
      </c>
      <c r="E67" s="58" t="s">
        <v>489</v>
      </c>
      <c r="F67" s="58" t="s">
        <v>490</v>
      </c>
      <c r="G67" s="46"/>
      <c r="H67" s="251">
        <v>124.95</v>
      </c>
      <c r="I67" s="58"/>
      <c r="J67" s="58"/>
      <c r="K67" s="46"/>
      <c r="L67" s="251">
        <v>124.95</v>
      </c>
      <c r="M67" s="58"/>
      <c r="N67" s="58"/>
      <c r="O67" s="46"/>
      <c r="P67" s="251">
        <v>124.95</v>
      </c>
      <c r="Q67" s="58"/>
      <c r="R67" s="58"/>
      <c r="S67" s="46"/>
      <c r="T67" s="251">
        <v>124.95</v>
      </c>
      <c r="U67" s="58"/>
      <c r="V67" s="58"/>
      <c r="W67" s="46"/>
      <c r="X67" s="251">
        <v>124.95</v>
      </c>
      <c r="Y67" s="58"/>
      <c r="Z67" s="58"/>
      <c r="AA67" s="46"/>
      <c r="AB67" s="251">
        <v>124.95</v>
      </c>
      <c r="AC67" s="58"/>
      <c r="AD67" s="58"/>
      <c r="AE67" s="46"/>
      <c r="AF67" s="251">
        <v>124.95</v>
      </c>
      <c r="AG67" s="58"/>
      <c r="AH67" s="58"/>
      <c r="AI67" s="46"/>
      <c r="AJ67" s="251">
        <v>124.95</v>
      </c>
      <c r="AK67" s="58"/>
      <c r="AL67" s="58"/>
      <c r="AM67" s="46"/>
      <c r="AN67" s="251">
        <v>124.95</v>
      </c>
      <c r="AO67" s="58"/>
      <c r="AP67" s="58"/>
      <c r="AQ67" s="46"/>
      <c r="AR67" s="82">
        <v>53.55</v>
      </c>
      <c r="AS67" s="520"/>
      <c r="AT67" s="58"/>
      <c r="AU67" s="46"/>
      <c r="AV67" s="82">
        <v>53.55</v>
      </c>
      <c r="AW67" s="520"/>
      <c r="AX67" s="58"/>
      <c r="AY67" s="46"/>
    </row>
    <row r="68" spans="1:51" ht="48">
      <c r="A68" s="53" t="s">
        <v>247</v>
      </c>
      <c r="B68" s="418" t="s">
        <v>248</v>
      </c>
      <c r="C68" s="486"/>
      <c r="D68" s="28">
        <v>196.35</v>
      </c>
      <c r="E68" s="58" t="s">
        <v>489</v>
      </c>
      <c r="F68" s="58" t="s">
        <v>490</v>
      </c>
      <c r="G68" s="46"/>
      <c r="H68" s="251">
        <v>160.65</v>
      </c>
      <c r="I68" s="58"/>
      <c r="J68" s="58"/>
      <c r="K68" s="46"/>
      <c r="L68" s="251">
        <v>160.65</v>
      </c>
      <c r="M68" s="58"/>
      <c r="N68" s="58"/>
      <c r="O68" s="46"/>
      <c r="P68" s="251">
        <v>160.65</v>
      </c>
      <c r="Q68" s="58"/>
      <c r="R68" s="58"/>
      <c r="S68" s="46"/>
      <c r="T68" s="251">
        <v>160.65</v>
      </c>
      <c r="U68" s="58"/>
      <c r="V68" s="58"/>
      <c r="W68" s="46"/>
      <c r="X68" s="251">
        <v>160.65</v>
      </c>
      <c r="Y68" s="58"/>
      <c r="Z68" s="58"/>
      <c r="AA68" s="46"/>
      <c r="AB68" s="251">
        <v>160.65</v>
      </c>
      <c r="AC68" s="58"/>
      <c r="AD68" s="58"/>
      <c r="AE68" s="46"/>
      <c r="AF68" s="251">
        <v>160.65</v>
      </c>
      <c r="AG68" s="58"/>
      <c r="AH68" s="58"/>
      <c r="AI68" s="46"/>
      <c r="AJ68" s="251">
        <v>160.65</v>
      </c>
      <c r="AK68" s="58"/>
      <c r="AL68" s="58"/>
      <c r="AM68" s="46"/>
      <c r="AN68" s="251">
        <v>160.65</v>
      </c>
      <c r="AO68" s="58"/>
      <c r="AP68" s="58"/>
      <c r="AQ68" s="46"/>
      <c r="AR68" s="82">
        <v>214.2</v>
      </c>
      <c r="AS68" s="519"/>
      <c r="AT68" s="58"/>
      <c r="AU68" s="46"/>
      <c r="AV68" s="82">
        <v>214.2</v>
      </c>
      <c r="AW68" s="519"/>
      <c r="AX68" s="58"/>
      <c r="AY68" s="46"/>
    </row>
    <row r="69" spans="1:51" ht="48">
      <c r="A69" s="53"/>
      <c r="B69" s="418" t="s">
        <v>249</v>
      </c>
      <c r="C69" s="486"/>
      <c r="D69" s="28">
        <v>160.65</v>
      </c>
      <c r="E69" s="58" t="s">
        <v>489</v>
      </c>
      <c r="F69" s="58" t="s">
        <v>490</v>
      </c>
      <c r="G69" s="46"/>
      <c r="H69" s="251">
        <v>124.95</v>
      </c>
      <c r="I69" s="58"/>
      <c r="J69" s="58"/>
      <c r="K69" s="46"/>
      <c r="L69" s="251">
        <v>124.95</v>
      </c>
      <c r="M69" s="58"/>
      <c r="N69" s="58"/>
      <c r="O69" s="46"/>
      <c r="P69" s="251">
        <v>124.95</v>
      </c>
      <c r="Q69" s="58"/>
      <c r="R69" s="58"/>
      <c r="S69" s="46"/>
      <c r="T69" s="251">
        <v>124.95</v>
      </c>
      <c r="U69" s="58"/>
      <c r="V69" s="58"/>
      <c r="W69" s="46"/>
      <c r="X69" s="251">
        <v>124.95</v>
      </c>
      <c r="Y69" s="58"/>
      <c r="Z69" s="58"/>
      <c r="AA69" s="46"/>
      <c r="AB69" s="251">
        <v>124.95</v>
      </c>
      <c r="AC69" s="58"/>
      <c r="AD69" s="58"/>
      <c r="AE69" s="46"/>
      <c r="AF69" s="251">
        <v>124.95</v>
      </c>
      <c r="AG69" s="58"/>
      <c r="AH69" s="58"/>
      <c r="AI69" s="46"/>
      <c r="AJ69" s="251">
        <v>124.95</v>
      </c>
      <c r="AK69" s="58"/>
      <c r="AL69" s="58"/>
      <c r="AM69" s="46"/>
      <c r="AN69" s="251">
        <v>124.95</v>
      </c>
      <c r="AO69" s="58"/>
      <c r="AP69" s="58"/>
      <c r="AQ69" s="46"/>
      <c r="AR69" s="82">
        <v>107.1</v>
      </c>
      <c r="AS69" s="520"/>
      <c r="AT69" s="58"/>
      <c r="AU69" s="46"/>
      <c r="AV69" s="82">
        <v>107.1</v>
      </c>
      <c r="AW69" s="520"/>
      <c r="AX69" s="58"/>
      <c r="AY69" s="46"/>
    </row>
    <row r="70" spans="1:51" ht="48" customHeight="1">
      <c r="A70" s="53" t="s">
        <v>250</v>
      </c>
      <c r="B70" s="418" t="s">
        <v>251</v>
      </c>
      <c r="C70" s="486"/>
      <c r="D70" s="28">
        <v>124.95</v>
      </c>
      <c r="E70" s="58" t="s">
        <v>489</v>
      </c>
      <c r="F70" s="58" t="s">
        <v>490</v>
      </c>
      <c r="G70" s="46"/>
      <c r="H70" s="251">
        <v>103.53</v>
      </c>
      <c r="I70" s="58"/>
      <c r="J70" s="58"/>
      <c r="K70" s="46"/>
      <c r="L70" s="251">
        <v>103.53</v>
      </c>
      <c r="M70" s="58"/>
      <c r="N70" s="58"/>
      <c r="O70" s="46"/>
      <c r="P70" s="251">
        <v>103.53</v>
      </c>
      <c r="Q70" s="58"/>
      <c r="R70" s="58"/>
      <c r="S70" s="46"/>
      <c r="T70" s="251">
        <v>103.53</v>
      </c>
      <c r="U70" s="58"/>
      <c r="V70" s="58"/>
      <c r="W70" s="46"/>
      <c r="X70" s="251">
        <v>103.53</v>
      </c>
      <c r="Y70" s="58"/>
      <c r="Z70" s="58"/>
      <c r="AA70" s="46"/>
      <c r="AB70" s="251">
        <v>103.53</v>
      </c>
      <c r="AC70" s="58"/>
      <c r="AD70" s="58"/>
      <c r="AE70" s="46"/>
      <c r="AF70" s="251">
        <v>103.53</v>
      </c>
      <c r="AG70" s="58"/>
      <c r="AH70" s="58"/>
      <c r="AI70" s="46"/>
      <c r="AJ70" s="251">
        <v>103.53</v>
      </c>
      <c r="AK70" s="58"/>
      <c r="AL70" s="58"/>
      <c r="AM70" s="46"/>
      <c r="AN70" s="251">
        <v>103.53</v>
      </c>
      <c r="AO70" s="58"/>
      <c r="AP70" s="58"/>
      <c r="AQ70" s="46"/>
      <c r="AR70" s="82">
        <v>107.1</v>
      </c>
      <c r="AS70" s="519"/>
      <c r="AT70" s="58"/>
      <c r="AU70" s="46"/>
      <c r="AV70" s="82">
        <v>107.1</v>
      </c>
      <c r="AW70" s="519"/>
      <c r="AX70" s="58"/>
      <c r="AY70" s="46"/>
    </row>
    <row r="71" spans="1:51" ht="48" customHeight="1">
      <c r="A71" s="53"/>
      <c r="B71" s="418" t="s">
        <v>252</v>
      </c>
      <c r="C71" s="486"/>
      <c r="D71" s="28">
        <v>71.4</v>
      </c>
      <c r="E71" s="58" t="s">
        <v>489</v>
      </c>
      <c r="F71" s="58" t="s">
        <v>490</v>
      </c>
      <c r="G71" s="46"/>
      <c r="H71" s="251">
        <v>53.55</v>
      </c>
      <c r="I71" s="58"/>
      <c r="J71" s="58"/>
      <c r="K71" s="46"/>
      <c r="L71" s="251">
        <v>53.55</v>
      </c>
      <c r="M71" s="58"/>
      <c r="N71" s="58"/>
      <c r="O71" s="46"/>
      <c r="P71" s="251">
        <v>53.55</v>
      </c>
      <c r="Q71" s="58"/>
      <c r="R71" s="58"/>
      <c r="S71" s="46"/>
      <c r="T71" s="251">
        <v>53.55</v>
      </c>
      <c r="U71" s="58"/>
      <c r="V71" s="58"/>
      <c r="W71" s="46"/>
      <c r="X71" s="251">
        <v>53.55</v>
      </c>
      <c r="Y71" s="58"/>
      <c r="Z71" s="58"/>
      <c r="AA71" s="46"/>
      <c r="AB71" s="251">
        <v>53.55</v>
      </c>
      <c r="AC71" s="58"/>
      <c r="AD71" s="58"/>
      <c r="AE71" s="46"/>
      <c r="AF71" s="251">
        <v>53.55</v>
      </c>
      <c r="AG71" s="58"/>
      <c r="AH71" s="58"/>
      <c r="AI71" s="46"/>
      <c r="AJ71" s="251">
        <v>53.55</v>
      </c>
      <c r="AK71" s="58"/>
      <c r="AL71" s="58"/>
      <c r="AM71" s="46"/>
      <c r="AN71" s="251">
        <v>53.55</v>
      </c>
      <c r="AO71" s="58"/>
      <c r="AP71" s="58"/>
      <c r="AQ71" s="46"/>
      <c r="AR71" s="82">
        <v>53.55</v>
      </c>
      <c r="AS71" s="520"/>
      <c r="AT71" s="58"/>
      <c r="AU71" s="46"/>
      <c r="AV71" s="82">
        <v>53.55</v>
      </c>
      <c r="AW71" s="520"/>
      <c r="AX71" s="58"/>
      <c r="AY71" s="46"/>
    </row>
    <row r="72" spans="1:51" ht="48">
      <c r="A72" s="53" t="s">
        <v>253</v>
      </c>
      <c r="B72" s="418" t="s">
        <v>254</v>
      </c>
      <c r="C72" s="486"/>
      <c r="D72" s="28">
        <v>124.95</v>
      </c>
      <c r="E72" s="58" t="s">
        <v>489</v>
      </c>
      <c r="F72" s="58" t="s">
        <v>490</v>
      </c>
      <c r="G72" s="46"/>
      <c r="H72" s="251">
        <v>103.53</v>
      </c>
      <c r="I72" s="58"/>
      <c r="J72" s="58"/>
      <c r="K72" s="46"/>
      <c r="L72" s="251">
        <v>103.53</v>
      </c>
      <c r="M72" s="58"/>
      <c r="N72" s="58"/>
      <c r="O72" s="46"/>
      <c r="P72" s="251">
        <v>103.53</v>
      </c>
      <c r="Q72" s="58"/>
      <c r="R72" s="58"/>
      <c r="S72" s="46"/>
      <c r="T72" s="251">
        <v>103.53</v>
      </c>
      <c r="U72" s="58"/>
      <c r="V72" s="58"/>
      <c r="W72" s="46"/>
      <c r="X72" s="251">
        <v>103.53</v>
      </c>
      <c r="Y72" s="58"/>
      <c r="Z72" s="58"/>
      <c r="AA72" s="46"/>
      <c r="AB72" s="251">
        <v>103.53</v>
      </c>
      <c r="AC72" s="58"/>
      <c r="AD72" s="58"/>
      <c r="AE72" s="46"/>
      <c r="AF72" s="251">
        <v>103.53</v>
      </c>
      <c r="AG72" s="58"/>
      <c r="AH72" s="58"/>
      <c r="AI72" s="46"/>
      <c r="AJ72" s="251">
        <v>103.53</v>
      </c>
      <c r="AK72" s="58"/>
      <c r="AL72" s="58"/>
      <c r="AM72" s="46"/>
      <c r="AN72" s="251">
        <v>103.53</v>
      </c>
      <c r="AO72" s="58"/>
      <c r="AP72" s="58"/>
      <c r="AQ72" s="46"/>
      <c r="AR72" s="82">
        <v>91.05</v>
      </c>
      <c r="AS72" s="519" t="s">
        <v>345</v>
      </c>
      <c r="AT72" s="58"/>
      <c r="AU72" s="46"/>
      <c r="AV72" s="82">
        <v>91.05</v>
      </c>
      <c r="AW72" s="519" t="s">
        <v>345</v>
      </c>
      <c r="AX72" s="58"/>
      <c r="AY72" s="46"/>
    </row>
    <row r="73" spans="1:51" ht="48">
      <c r="A73" s="53"/>
      <c r="B73" s="418" t="s">
        <v>255</v>
      </c>
      <c r="C73" s="486"/>
      <c r="D73" s="82">
        <v>71.4</v>
      </c>
      <c r="E73" s="58" t="s">
        <v>489</v>
      </c>
      <c r="F73" s="58" t="s">
        <v>490</v>
      </c>
      <c r="G73" s="46"/>
      <c r="H73" s="251">
        <v>53.55</v>
      </c>
      <c r="I73" s="58"/>
      <c r="J73" s="58"/>
      <c r="K73" s="46"/>
      <c r="L73" s="251">
        <v>53.55</v>
      </c>
      <c r="M73" s="58"/>
      <c r="N73" s="58"/>
      <c r="O73" s="46"/>
      <c r="P73" s="251">
        <v>53.55</v>
      </c>
      <c r="Q73" s="58"/>
      <c r="R73" s="58"/>
      <c r="S73" s="46"/>
      <c r="T73" s="251">
        <v>53.55</v>
      </c>
      <c r="U73" s="58"/>
      <c r="V73" s="58"/>
      <c r="W73" s="46"/>
      <c r="X73" s="251">
        <v>53.55</v>
      </c>
      <c r="Y73" s="58"/>
      <c r="Z73" s="58"/>
      <c r="AA73" s="46"/>
      <c r="AB73" s="251">
        <v>53.55</v>
      </c>
      <c r="AC73" s="58"/>
      <c r="AD73" s="58"/>
      <c r="AE73" s="46"/>
      <c r="AF73" s="251">
        <v>53.55</v>
      </c>
      <c r="AG73" s="58"/>
      <c r="AH73" s="58"/>
      <c r="AI73" s="46"/>
      <c r="AJ73" s="251">
        <v>53.55</v>
      </c>
      <c r="AK73" s="58"/>
      <c r="AL73" s="58"/>
      <c r="AM73" s="46"/>
      <c r="AN73" s="251">
        <v>53.55</v>
      </c>
      <c r="AO73" s="58"/>
      <c r="AP73" s="58"/>
      <c r="AQ73" s="46"/>
      <c r="AR73" s="82">
        <v>53.55</v>
      </c>
      <c r="AS73" s="520"/>
      <c r="AT73" s="58"/>
      <c r="AU73" s="46"/>
      <c r="AV73" s="82">
        <v>53.55</v>
      </c>
      <c r="AW73" s="520"/>
      <c r="AX73" s="58"/>
      <c r="AY73" s="46"/>
    </row>
    <row r="74" spans="1:51" ht="48">
      <c r="A74" s="53" t="s">
        <v>256</v>
      </c>
      <c r="B74" s="418" t="s">
        <v>257</v>
      </c>
      <c r="C74" s="486"/>
      <c r="D74" s="28">
        <v>124.95</v>
      </c>
      <c r="E74" s="58" t="s">
        <v>489</v>
      </c>
      <c r="F74" s="58" t="s">
        <v>490</v>
      </c>
      <c r="G74" s="46"/>
      <c r="H74" s="251">
        <v>103.53</v>
      </c>
      <c r="I74" s="58"/>
      <c r="J74" s="58"/>
      <c r="K74" s="46"/>
      <c r="L74" s="251">
        <v>103.53</v>
      </c>
      <c r="M74" s="58"/>
      <c r="N74" s="58"/>
      <c r="O74" s="46"/>
      <c r="P74" s="251">
        <v>103.53</v>
      </c>
      <c r="Q74" s="58"/>
      <c r="R74" s="58"/>
      <c r="S74" s="46"/>
      <c r="T74" s="251">
        <v>103.53</v>
      </c>
      <c r="U74" s="58"/>
      <c r="V74" s="58"/>
      <c r="W74" s="46"/>
      <c r="X74" s="251">
        <v>103.53</v>
      </c>
      <c r="Y74" s="58"/>
      <c r="Z74" s="58"/>
      <c r="AA74" s="46"/>
      <c r="AB74" s="251">
        <v>103.53</v>
      </c>
      <c r="AC74" s="58"/>
      <c r="AD74" s="58"/>
      <c r="AE74" s="46"/>
      <c r="AF74" s="251">
        <v>103.53</v>
      </c>
      <c r="AG74" s="58"/>
      <c r="AH74" s="58"/>
      <c r="AI74" s="46"/>
      <c r="AJ74" s="251">
        <v>103.53</v>
      </c>
      <c r="AK74" s="58"/>
      <c r="AL74" s="58"/>
      <c r="AM74" s="46"/>
      <c r="AN74" s="251">
        <v>103.53</v>
      </c>
      <c r="AO74" s="58"/>
      <c r="AP74" s="58"/>
      <c r="AQ74" s="46"/>
      <c r="AR74" s="82">
        <v>107.1</v>
      </c>
      <c r="AS74" s="519"/>
      <c r="AT74" s="58"/>
      <c r="AU74" s="46"/>
      <c r="AV74" s="82">
        <v>107.1</v>
      </c>
      <c r="AW74" s="519"/>
      <c r="AX74" s="58"/>
      <c r="AY74" s="46"/>
    </row>
    <row r="75" spans="1:51" ht="48">
      <c r="A75" s="53"/>
      <c r="B75" s="418" t="s">
        <v>258</v>
      </c>
      <c r="C75" s="486"/>
      <c r="D75" s="82">
        <v>71.4</v>
      </c>
      <c r="E75" s="58" t="s">
        <v>489</v>
      </c>
      <c r="F75" s="58" t="s">
        <v>490</v>
      </c>
      <c r="G75" s="46"/>
      <c r="H75" s="251">
        <v>53.55</v>
      </c>
      <c r="I75" s="58"/>
      <c r="J75" s="58"/>
      <c r="K75" s="46"/>
      <c r="L75" s="251">
        <v>53.55</v>
      </c>
      <c r="M75" s="58"/>
      <c r="N75" s="58"/>
      <c r="O75" s="46"/>
      <c r="P75" s="251">
        <v>53.55</v>
      </c>
      <c r="Q75" s="58"/>
      <c r="R75" s="58"/>
      <c r="S75" s="46"/>
      <c r="T75" s="251">
        <v>53.55</v>
      </c>
      <c r="U75" s="58"/>
      <c r="V75" s="58"/>
      <c r="W75" s="46"/>
      <c r="X75" s="251">
        <v>53.55</v>
      </c>
      <c r="Y75" s="58"/>
      <c r="Z75" s="58"/>
      <c r="AA75" s="46"/>
      <c r="AB75" s="251">
        <v>53.55</v>
      </c>
      <c r="AC75" s="58"/>
      <c r="AD75" s="58"/>
      <c r="AE75" s="46"/>
      <c r="AF75" s="251">
        <v>53.55</v>
      </c>
      <c r="AG75" s="58"/>
      <c r="AH75" s="58"/>
      <c r="AI75" s="46"/>
      <c r="AJ75" s="251">
        <v>53.55</v>
      </c>
      <c r="AK75" s="58"/>
      <c r="AL75" s="58"/>
      <c r="AM75" s="46"/>
      <c r="AN75" s="251">
        <v>53.55</v>
      </c>
      <c r="AO75" s="58"/>
      <c r="AP75" s="58"/>
      <c r="AQ75" s="46"/>
      <c r="AR75" s="82">
        <v>53.55</v>
      </c>
      <c r="AS75" s="520"/>
      <c r="AT75" s="58"/>
      <c r="AU75" s="46"/>
      <c r="AV75" s="82">
        <v>53.55</v>
      </c>
      <c r="AW75" s="520"/>
      <c r="AX75" s="58"/>
      <c r="AY75" s="46"/>
    </row>
    <row r="76" spans="1:51" ht="48">
      <c r="A76" s="53" t="s">
        <v>259</v>
      </c>
      <c r="B76" s="418" t="s">
        <v>260</v>
      </c>
      <c r="C76" s="486"/>
      <c r="D76" s="28">
        <v>196.35</v>
      </c>
      <c r="E76" s="58" t="s">
        <v>489</v>
      </c>
      <c r="F76" s="58" t="s">
        <v>490</v>
      </c>
      <c r="G76" s="46"/>
      <c r="H76" s="251">
        <v>160.65</v>
      </c>
      <c r="I76" s="58"/>
      <c r="J76" s="58"/>
      <c r="K76" s="46"/>
      <c r="L76" s="251">
        <v>160.65</v>
      </c>
      <c r="M76" s="58"/>
      <c r="N76" s="58"/>
      <c r="O76" s="46"/>
      <c r="P76" s="251">
        <v>160.65</v>
      </c>
      <c r="Q76" s="58"/>
      <c r="R76" s="58"/>
      <c r="S76" s="46"/>
      <c r="T76" s="251">
        <v>160.65</v>
      </c>
      <c r="U76" s="58"/>
      <c r="V76" s="58"/>
      <c r="W76" s="46"/>
      <c r="X76" s="251">
        <v>160.65</v>
      </c>
      <c r="Y76" s="58"/>
      <c r="Z76" s="58"/>
      <c r="AA76" s="46"/>
      <c r="AB76" s="251">
        <v>160.65</v>
      </c>
      <c r="AC76" s="58"/>
      <c r="AD76" s="58"/>
      <c r="AE76" s="46"/>
      <c r="AF76" s="251">
        <v>160.65</v>
      </c>
      <c r="AG76" s="58"/>
      <c r="AH76" s="58"/>
      <c r="AI76" s="46"/>
      <c r="AJ76" s="251">
        <v>160.65</v>
      </c>
      <c r="AK76" s="58"/>
      <c r="AL76" s="58"/>
      <c r="AM76" s="46"/>
      <c r="AN76" s="251">
        <v>160.65</v>
      </c>
      <c r="AO76" s="58"/>
      <c r="AP76" s="58"/>
      <c r="AQ76" s="46"/>
      <c r="AR76" s="82">
        <v>91.05</v>
      </c>
      <c r="AS76" s="519" t="s">
        <v>546</v>
      </c>
      <c r="AT76" s="58"/>
      <c r="AU76" s="46"/>
      <c r="AV76" s="82">
        <v>91.05</v>
      </c>
      <c r="AW76" s="519" t="s">
        <v>546</v>
      </c>
      <c r="AX76" s="58"/>
      <c r="AY76" s="46"/>
    </row>
    <row r="77" spans="1:51" ht="48.75" thickBot="1">
      <c r="A77" s="60"/>
      <c r="B77" s="420" t="s">
        <v>261</v>
      </c>
      <c r="C77" s="497"/>
      <c r="D77" s="28">
        <v>160.65</v>
      </c>
      <c r="E77" s="58" t="s">
        <v>489</v>
      </c>
      <c r="F77" s="58" t="s">
        <v>490</v>
      </c>
      <c r="G77" s="46"/>
      <c r="H77" s="251">
        <v>124.95</v>
      </c>
      <c r="I77" s="58"/>
      <c r="J77" s="58"/>
      <c r="K77" s="47"/>
      <c r="L77" s="251">
        <v>124.95</v>
      </c>
      <c r="M77" s="58"/>
      <c r="N77" s="58"/>
      <c r="O77" s="47"/>
      <c r="P77" s="251">
        <v>124.95</v>
      </c>
      <c r="Q77" s="58"/>
      <c r="R77" s="59"/>
      <c r="S77" s="47"/>
      <c r="T77" s="251">
        <v>124.95</v>
      </c>
      <c r="U77" s="58"/>
      <c r="V77" s="59"/>
      <c r="W77" s="47"/>
      <c r="X77" s="251">
        <v>124.95</v>
      </c>
      <c r="Y77" s="58"/>
      <c r="Z77" s="59"/>
      <c r="AA77" s="47"/>
      <c r="AB77" s="251">
        <v>124.95</v>
      </c>
      <c r="AC77" s="58"/>
      <c r="AD77" s="59"/>
      <c r="AE77" s="47"/>
      <c r="AF77" s="251">
        <v>124.95</v>
      </c>
      <c r="AG77" s="58"/>
      <c r="AH77" s="59"/>
      <c r="AI77" s="47"/>
      <c r="AJ77" s="251">
        <v>124.95</v>
      </c>
      <c r="AK77" s="58"/>
      <c r="AL77" s="59"/>
      <c r="AM77" s="47"/>
      <c r="AN77" s="251">
        <v>124.95</v>
      </c>
      <c r="AO77" s="58"/>
      <c r="AP77" s="59"/>
      <c r="AQ77" s="47"/>
      <c r="AR77" s="82">
        <v>53.55</v>
      </c>
      <c r="AS77" s="520"/>
      <c r="AT77" s="59"/>
      <c r="AU77" s="47"/>
      <c r="AV77" s="82">
        <v>53.55</v>
      </c>
      <c r="AW77" s="520"/>
      <c r="AX77" s="59"/>
      <c r="AY77" s="47"/>
    </row>
    <row r="78" spans="1:51" ht="27" customHeight="1" thickBot="1">
      <c r="A78" s="45" t="s">
        <v>135</v>
      </c>
      <c r="B78" s="416" t="s">
        <v>315</v>
      </c>
      <c r="C78" s="498"/>
      <c r="D78" s="487" t="s">
        <v>491</v>
      </c>
      <c r="E78" s="495"/>
      <c r="F78" s="495"/>
      <c r="G78" s="496"/>
      <c r="H78" s="500" t="s">
        <v>351</v>
      </c>
      <c r="I78" s="501"/>
      <c r="J78" s="501"/>
      <c r="K78" s="502"/>
      <c r="L78" s="487" t="s">
        <v>351</v>
      </c>
      <c r="M78" s="488"/>
      <c r="N78" s="488"/>
      <c r="O78" s="489"/>
      <c r="P78" s="487" t="s">
        <v>351</v>
      </c>
      <c r="Q78" s="488"/>
      <c r="R78" s="488"/>
      <c r="S78" s="489"/>
      <c r="T78" s="487" t="s">
        <v>351</v>
      </c>
      <c r="U78" s="488"/>
      <c r="V78" s="488"/>
      <c r="W78" s="489"/>
      <c r="X78" s="487" t="s">
        <v>351</v>
      </c>
      <c r="Y78" s="488"/>
      <c r="Z78" s="488"/>
      <c r="AA78" s="489"/>
      <c r="AB78" s="487" t="s">
        <v>351</v>
      </c>
      <c r="AC78" s="488"/>
      <c r="AD78" s="488"/>
      <c r="AE78" s="489"/>
      <c r="AF78" s="487" t="s">
        <v>351</v>
      </c>
      <c r="AG78" s="488"/>
      <c r="AH78" s="488"/>
      <c r="AI78" s="489"/>
      <c r="AJ78" s="487" t="s">
        <v>351</v>
      </c>
      <c r="AK78" s="488"/>
      <c r="AL78" s="488"/>
      <c r="AM78" s="489"/>
      <c r="AN78" s="487" t="s">
        <v>351</v>
      </c>
      <c r="AO78" s="488"/>
      <c r="AP78" s="488"/>
      <c r="AQ78" s="489"/>
      <c r="AR78" s="526"/>
      <c r="AS78" s="488"/>
      <c r="AT78" s="488"/>
      <c r="AU78" s="489"/>
      <c r="AV78" s="526"/>
      <c r="AW78" s="488"/>
      <c r="AX78" s="488"/>
      <c r="AY78" s="489"/>
    </row>
    <row r="79" spans="1:11" ht="14.25">
      <c r="A79" s="3"/>
      <c r="H79" s="499"/>
      <c r="I79" s="499"/>
      <c r="J79" s="499"/>
      <c r="K79" s="499"/>
    </row>
    <row r="80" spans="1:15" ht="16.5" customHeight="1">
      <c r="A80" s="23" t="s">
        <v>324</v>
      </c>
      <c r="B80" s="9"/>
      <c r="C80" s="9"/>
      <c r="D80" s="9"/>
      <c r="E80" s="9"/>
      <c r="F80" s="9"/>
      <c r="G80" s="9"/>
      <c r="H80" s="9"/>
      <c r="I80" s="9"/>
      <c r="J80" s="9"/>
      <c r="K80" s="9"/>
      <c r="L80" s="9"/>
      <c r="M80" s="9"/>
      <c r="N80" s="9"/>
      <c r="O80" s="9"/>
    </row>
    <row r="81" spans="1:11" ht="24.75" customHeight="1">
      <c r="A81" s="492" t="s">
        <v>329</v>
      </c>
      <c r="B81" s="493"/>
      <c r="C81" s="493"/>
      <c r="D81" s="493"/>
      <c r="E81" s="493"/>
      <c r="F81" s="493"/>
      <c r="G81" s="493"/>
      <c r="H81" s="493"/>
      <c r="I81" s="493"/>
      <c r="J81" s="494"/>
      <c r="K81" s="494"/>
    </row>
    <row r="82" ht="14.25">
      <c r="M82" s="94"/>
    </row>
  </sheetData>
  <mergeCells count="215">
    <mergeCell ref="AS72:AS73"/>
    <mergeCell ref="AS74:AS75"/>
    <mergeCell ref="AS76:AS77"/>
    <mergeCell ref="P13:S13"/>
    <mergeCell ref="T13:W13"/>
    <mergeCell ref="X13:AA13"/>
    <mergeCell ref="AB13:AE13"/>
    <mergeCell ref="AF13:AI13"/>
    <mergeCell ref="AS70:AS71"/>
    <mergeCell ref="AS66:AS67"/>
    <mergeCell ref="AN7:AQ7"/>
    <mergeCell ref="AN8:AQ8"/>
    <mergeCell ref="AN9:AQ9"/>
    <mergeCell ref="AJ13:AM13"/>
    <mergeCell ref="AJ9:AM9"/>
    <mergeCell ref="AB8:AE8"/>
    <mergeCell ref="AJ7:AM7"/>
    <mergeCell ref="AJ8:AM8"/>
    <mergeCell ref="AJ78:AM78"/>
    <mergeCell ref="AL10:AM11"/>
    <mergeCell ref="AW66:AW67"/>
    <mergeCell ref="AW68:AW69"/>
    <mergeCell ref="AW70:AW71"/>
    <mergeCell ref="AW72:AW73"/>
    <mergeCell ref="X78:AA78"/>
    <mergeCell ref="AW74:AW75"/>
    <mergeCell ref="AW76:AW77"/>
    <mergeCell ref="AV78:AY78"/>
    <mergeCell ref="AR78:AU78"/>
    <mergeCell ref="AB78:AE78"/>
    <mergeCell ref="AF78:AI78"/>
    <mergeCell ref="AN78:AQ78"/>
    <mergeCell ref="AW62:AW63"/>
    <mergeCell ref="AW64:AW65"/>
    <mergeCell ref="AW50:AW51"/>
    <mergeCell ref="AW52:AW53"/>
    <mergeCell ref="AW54:AW55"/>
    <mergeCell ref="AW56:AW57"/>
    <mergeCell ref="AW58:AW59"/>
    <mergeCell ref="AW44:AW45"/>
    <mergeCell ref="AW46:AW47"/>
    <mergeCell ref="AW48:AW49"/>
    <mergeCell ref="AW60:AW61"/>
    <mergeCell ref="AW36:AW37"/>
    <mergeCell ref="AW38:AW39"/>
    <mergeCell ref="AW40:AW41"/>
    <mergeCell ref="AW42:AW43"/>
    <mergeCell ref="AW28:AW29"/>
    <mergeCell ref="AW30:AW31"/>
    <mergeCell ref="AW32:AW33"/>
    <mergeCell ref="AW34:AW35"/>
    <mergeCell ref="AR6:AY6"/>
    <mergeCell ref="AX10:AY11"/>
    <mergeCell ref="AW14:AW15"/>
    <mergeCell ref="AX14:AY14"/>
    <mergeCell ref="AR13:AU13"/>
    <mergeCell ref="AV7:AY7"/>
    <mergeCell ref="AV8:AY8"/>
    <mergeCell ref="AV9:AY9"/>
    <mergeCell ref="AW16:AW17"/>
    <mergeCell ref="AW18:AW19"/>
    <mergeCell ref="AW20:AW21"/>
    <mergeCell ref="AW22:AW23"/>
    <mergeCell ref="AW24:AW25"/>
    <mergeCell ref="AW26:AW27"/>
    <mergeCell ref="AS62:AS63"/>
    <mergeCell ref="AS64:AS65"/>
    <mergeCell ref="AS46:AS47"/>
    <mergeCell ref="AS48:AS49"/>
    <mergeCell ref="AS50:AS51"/>
    <mergeCell ref="AS52:AS53"/>
    <mergeCell ref="AS38:AS39"/>
    <mergeCell ref="AS40:AS41"/>
    <mergeCell ref="AS68:AS69"/>
    <mergeCell ref="AS54:AS55"/>
    <mergeCell ref="AS56:AS57"/>
    <mergeCell ref="AS58:AS59"/>
    <mergeCell ref="AS60:AS61"/>
    <mergeCell ref="AS42:AS43"/>
    <mergeCell ref="AS44:AS45"/>
    <mergeCell ref="AS30:AS31"/>
    <mergeCell ref="AS32:AS33"/>
    <mergeCell ref="AS34:AS35"/>
    <mergeCell ref="AS36:AS37"/>
    <mergeCell ref="AS22:AS23"/>
    <mergeCell ref="AS24:AS25"/>
    <mergeCell ref="AS26:AS27"/>
    <mergeCell ref="AS28:AS29"/>
    <mergeCell ref="AS16:AS17"/>
    <mergeCell ref="AS18:AS19"/>
    <mergeCell ref="AS20:AS21"/>
    <mergeCell ref="AP10:AQ11"/>
    <mergeCell ref="AN13:AQ13"/>
    <mergeCell ref="B22:C22"/>
    <mergeCell ref="T78:W78"/>
    <mergeCell ref="AR7:AU7"/>
    <mergeCell ref="AR8:AU8"/>
    <mergeCell ref="AR9:AU9"/>
    <mergeCell ref="AT10:AU11"/>
    <mergeCell ref="AS14:AS15"/>
    <mergeCell ref="AT14:AU14"/>
    <mergeCell ref="T7:W7"/>
    <mergeCell ref="T8:W8"/>
    <mergeCell ref="B18:C18"/>
    <mergeCell ref="B19:C19"/>
    <mergeCell ref="B20:C20"/>
    <mergeCell ref="B21:C21"/>
    <mergeCell ref="B14:C14"/>
    <mergeCell ref="B15:C15"/>
    <mergeCell ref="B16:C16"/>
    <mergeCell ref="B17:C17"/>
    <mergeCell ref="A10:A12"/>
    <mergeCell ref="J10:K11"/>
    <mergeCell ref="H13:K13"/>
    <mergeCell ref="B10:C12"/>
    <mergeCell ref="B13:C13"/>
    <mergeCell ref="F10:G11"/>
    <mergeCell ref="D13:G13"/>
    <mergeCell ref="A8:C8"/>
    <mergeCell ref="A9:C9"/>
    <mergeCell ref="D8:G8"/>
    <mergeCell ref="D9:G9"/>
    <mergeCell ref="A4:K4"/>
    <mergeCell ref="H7:K7"/>
    <mergeCell ref="A7:C7"/>
    <mergeCell ref="A6:C6"/>
    <mergeCell ref="H6:AQ6"/>
    <mergeCell ref="AF7:AI7"/>
    <mergeCell ref="D7:G7"/>
    <mergeCell ref="D6:G6"/>
    <mergeCell ref="P7:S7"/>
    <mergeCell ref="X7:AA7"/>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72:C72"/>
    <mergeCell ref="B73:C73"/>
    <mergeCell ref="B64:C64"/>
    <mergeCell ref="B65:C65"/>
    <mergeCell ref="B66:C66"/>
    <mergeCell ref="B61:C61"/>
    <mergeCell ref="B63:C63"/>
    <mergeCell ref="B70:C70"/>
    <mergeCell ref="A81:K81"/>
    <mergeCell ref="B74:C74"/>
    <mergeCell ref="B75:C75"/>
    <mergeCell ref="B76:C76"/>
    <mergeCell ref="D78:G78"/>
    <mergeCell ref="B77:C77"/>
    <mergeCell ref="B78:C78"/>
    <mergeCell ref="H79:K79"/>
    <mergeCell ref="H78:K78"/>
    <mergeCell ref="B71:C71"/>
    <mergeCell ref="B67:C67"/>
    <mergeCell ref="B68:C68"/>
    <mergeCell ref="B69:C69"/>
    <mergeCell ref="B62:C62"/>
    <mergeCell ref="L78:O78"/>
    <mergeCell ref="L13:O13"/>
    <mergeCell ref="P8:S8"/>
    <mergeCell ref="P9:S9"/>
    <mergeCell ref="R10:S11"/>
    <mergeCell ref="N10:O11"/>
    <mergeCell ref="P78:S78"/>
    <mergeCell ref="L8:O8"/>
    <mergeCell ref="H8:K8"/>
    <mergeCell ref="H9:K9"/>
    <mergeCell ref="L7:O7"/>
    <mergeCell ref="T9:W9"/>
    <mergeCell ref="AF8:AI8"/>
    <mergeCell ref="X8:AA8"/>
    <mergeCell ref="AF9:AI9"/>
    <mergeCell ref="L9:O9"/>
    <mergeCell ref="X9:AA9"/>
    <mergeCell ref="AB9:AE9"/>
    <mergeCell ref="AB7:AE7"/>
    <mergeCell ref="V10:W11"/>
    <mergeCell ref="Z10:AA11"/>
    <mergeCell ref="AD10:AE11"/>
    <mergeCell ref="AH10:AI11"/>
  </mergeCells>
  <hyperlinks>
    <hyperlink ref="H78" r:id="rId1" display="http://t-mobile.cz"/>
    <hyperlink ref="L78" r:id="rId2" display="http://t-mobile.cz"/>
    <hyperlink ref="P78" r:id="rId3" display="http://t-mobile.cz"/>
    <hyperlink ref="T78" r:id="rId4" display="http://t-mobile.cz"/>
    <hyperlink ref="D78:G78" r:id="rId5" display="http://www.eurotel.cz/jnp/cz/services/priceList/detail/-content-priceLists-gsm-cz-004_Mezinarodni_hovory-12_Mezinarodni_Roaming.html"/>
  </hyperlinks>
  <printOptions horizontalCentered="1"/>
  <pageMargins left="0.35433070866141736" right="0.1968503937007874" top="0.43" bottom="0.3" header="0.17" footer="0.11811023622047245"/>
  <pageSetup horizontalDpi="600" verticalDpi="600" orientation="portrait" paperSize="9" scale="45" r:id="rId8"/>
  <legacyDrawing r:id="rId7"/>
</worksheet>
</file>

<file path=xl/worksheets/sheet4.xml><?xml version="1.0" encoding="utf-8"?>
<worksheet xmlns="http://schemas.openxmlformats.org/spreadsheetml/2006/main" xmlns:r="http://schemas.openxmlformats.org/officeDocument/2006/relationships">
  <dimension ref="A1:CS71"/>
  <sheetViews>
    <sheetView showGridLines="0" workbookViewId="0" topLeftCell="A1">
      <selection activeCell="A2" sqref="A2"/>
    </sheetView>
  </sheetViews>
  <sheetFormatPr defaultColWidth="9.00390625" defaultRowHeight="14.25"/>
  <cols>
    <col min="1" max="1" width="8.125" style="0" customWidth="1"/>
    <col min="2" max="2" width="21.125" style="0" customWidth="1"/>
    <col min="3" max="3" width="14.75390625" style="0" customWidth="1"/>
    <col min="4" max="4" width="20.50390625" style="0" customWidth="1"/>
    <col min="5" max="8" width="19.125" style="0" customWidth="1"/>
    <col min="9" max="10" width="21.625" style="0" customWidth="1"/>
    <col min="11" max="21" width="22.50390625" style="0" customWidth="1"/>
    <col min="22" max="22" width="20.25390625" style="0" customWidth="1"/>
    <col min="23" max="24" width="21.625" style="0" customWidth="1"/>
    <col min="25" max="25" width="19.50390625" style="0" customWidth="1"/>
    <col min="26" max="29" width="19.125" style="0" customWidth="1"/>
    <col min="30" max="31" width="21.625" style="0" customWidth="1"/>
    <col min="32" max="32" width="21.875" style="0" customWidth="1"/>
    <col min="33" max="40" width="21.625" style="0" customWidth="1"/>
    <col min="41" max="43" width="19.125" style="0" customWidth="1"/>
    <col min="44" max="52" width="24.375" style="0" customWidth="1"/>
    <col min="53" max="55" width="25.625" style="0" customWidth="1"/>
  </cols>
  <sheetData>
    <row r="1" ht="14.25">
      <c r="A1" s="4"/>
    </row>
    <row r="2" spans="1:3" ht="14.25">
      <c r="A2" s="373" t="s">
        <v>678</v>
      </c>
      <c r="B2" s="373"/>
      <c r="C2" s="321"/>
    </row>
    <row r="3" ht="15">
      <c r="A3" s="5"/>
    </row>
    <row r="4" spans="1:53" ht="34.5" customHeight="1">
      <c r="A4" s="527" t="s">
        <v>262</v>
      </c>
      <c r="B4" s="528"/>
      <c r="C4" s="528"/>
      <c r="D4" s="528"/>
      <c r="E4" s="528"/>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8"/>
      <c r="AM4" s="528"/>
      <c r="AN4" s="528"/>
      <c r="AO4" s="528"/>
      <c r="AP4" s="528"/>
      <c r="AQ4" s="528"/>
      <c r="AR4" s="528"/>
      <c r="AS4" s="528"/>
      <c r="AT4" s="528"/>
      <c r="AU4" s="528"/>
      <c r="AV4" s="528"/>
      <c r="AW4" s="528"/>
      <c r="AX4" s="528"/>
      <c r="AY4" s="528"/>
      <c r="AZ4" s="528"/>
      <c r="BA4" s="528"/>
    </row>
    <row r="5" spans="1:97" ht="49.5" customHeight="1" thickBot="1">
      <c r="A5" s="457" t="s">
        <v>2</v>
      </c>
      <c r="B5" s="458"/>
      <c r="C5" s="459"/>
      <c r="D5" s="323" t="s">
        <v>433</v>
      </c>
      <c r="E5" s="324" t="s">
        <v>360</v>
      </c>
      <c r="F5" s="323" t="s">
        <v>382</v>
      </c>
      <c r="G5" s="324" t="s">
        <v>610</v>
      </c>
      <c r="H5" s="325" t="s">
        <v>386</v>
      </c>
      <c r="I5" s="324" t="s">
        <v>646</v>
      </c>
      <c r="J5" s="323" t="s">
        <v>395</v>
      </c>
      <c r="K5" s="324" t="s">
        <v>406</v>
      </c>
      <c r="L5" s="532" t="s">
        <v>593</v>
      </c>
      <c r="M5" s="533"/>
      <c r="N5" s="533"/>
      <c r="O5" s="533"/>
      <c r="P5" s="533"/>
      <c r="Q5" s="533"/>
      <c r="R5" s="533"/>
      <c r="S5" s="533"/>
      <c r="T5" s="533"/>
      <c r="U5" s="534"/>
      <c r="V5" s="464" t="s">
        <v>413</v>
      </c>
      <c r="W5" s="529"/>
      <c r="X5" s="465"/>
      <c r="Y5" s="473" t="s">
        <v>457</v>
      </c>
      <c r="Z5" s="530"/>
      <c r="AA5" s="530"/>
      <c r="AB5" s="530"/>
      <c r="AC5" s="531"/>
      <c r="AD5" s="464" t="s">
        <v>609</v>
      </c>
      <c r="AE5" s="529"/>
      <c r="AF5" s="529"/>
      <c r="AG5" s="529"/>
      <c r="AH5" s="529"/>
      <c r="AI5" s="529"/>
      <c r="AJ5" s="529"/>
      <c r="AK5" s="529"/>
      <c r="AL5" s="529"/>
      <c r="AM5" s="529"/>
      <c r="AN5" s="465"/>
      <c r="AO5" s="473" t="s">
        <v>425</v>
      </c>
      <c r="AP5" s="530"/>
      <c r="AQ5" s="531"/>
      <c r="AR5" s="464" t="s">
        <v>438</v>
      </c>
      <c r="AS5" s="529"/>
      <c r="AT5" s="465"/>
      <c r="AU5" s="473" t="s">
        <v>453</v>
      </c>
      <c r="AV5" s="531"/>
      <c r="AW5" s="326" t="s">
        <v>617</v>
      </c>
      <c r="AX5" s="473" t="s">
        <v>330</v>
      </c>
      <c r="AY5" s="531"/>
      <c r="AZ5" s="115"/>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9"/>
      <c r="CI5" s="9"/>
      <c r="CJ5" s="9"/>
      <c r="CK5" s="9"/>
      <c r="CL5" s="9"/>
      <c r="CM5" s="9"/>
      <c r="CN5" s="9"/>
      <c r="CO5" s="9"/>
      <c r="CP5" s="9"/>
      <c r="CQ5" s="9"/>
      <c r="CR5" s="9"/>
      <c r="CS5" s="9"/>
    </row>
    <row r="6" spans="1:97" ht="42" customHeight="1">
      <c r="A6" s="412" t="s">
        <v>3</v>
      </c>
      <c r="B6" s="413"/>
      <c r="C6" s="413"/>
      <c r="D6" s="39" t="s">
        <v>569</v>
      </c>
      <c r="E6" s="39" t="s">
        <v>361</v>
      </c>
      <c r="F6" s="100"/>
      <c r="G6" s="39" t="s">
        <v>550</v>
      </c>
      <c r="H6" s="39" t="s">
        <v>358</v>
      </c>
      <c r="I6" s="39" t="s">
        <v>573</v>
      </c>
      <c r="J6" s="39" t="s">
        <v>396</v>
      </c>
      <c r="K6" s="39" t="s">
        <v>407</v>
      </c>
      <c r="L6" s="221" t="s">
        <v>592</v>
      </c>
      <c r="M6" s="221" t="s">
        <v>594</v>
      </c>
      <c r="N6" s="221" t="s">
        <v>595</v>
      </c>
      <c r="O6" s="221" t="s">
        <v>597</v>
      </c>
      <c r="P6" s="221" t="s">
        <v>653</v>
      </c>
      <c r="Q6" s="221" t="s">
        <v>658</v>
      </c>
      <c r="R6" s="221" t="s">
        <v>660</v>
      </c>
      <c r="S6" s="221" t="s">
        <v>663</v>
      </c>
      <c r="T6" s="221" t="s">
        <v>664</v>
      </c>
      <c r="U6" s="221" t="s">
        <v>665</v>
      </c>
      <c r="V6" s="39" t="s">
        <v>414</v>
      </c>
      <c r="W6" s="39" t="s">
        <v>421</v>
      </c>
      <c r="X6" s="39" t="s">
        <v>424</v>
      </c>
      <c r="Y6" s="100" t="s">
        <v>635</v>
      </c>
      <c r="Z6" s="100" t="s">
        <v>636</v>
      </c>
      <c r="AA6" s="100" t="s">
        <v>637</v>
      </c>
      <c r="AB6" s="100" t="s">
        <v>638</v>
      </c>
      <c r="AC6" s="100" t="s">
        <v>639</v>
      </c>
      <c r="AD6" s="39" t="s">
        <v>364</v>
      </c>
      <c r="AE6" s="39" t="s">
        <v>372</v>
      </c>
      <c r="AF6" s="39" t="s">
        <v>492</v>
      </c>
      <c r="AG6" s="136" t="s">
        <v>511</v>
      </c>
      <c r="AH6" s="136" t="s">
        <v>519</v>
      </c>
      <c r="AI6" s="136" t="s">
        <v>520</v>
      </c>
      <c r="AJ6" s="136" t="s">
        <v>525</v>
      </c>
      <c r="AK6" s="136" t="s">
        <v>529</v>
      </c>
      <c r="AL6" s="136" t="s">
        <v>529</v>
      </c>
      <c r="AM6" s="136" t="s">
        <v>529</v>
      </c>
      <c r="AN6" s="136" t="s">
        <v>529</v>
      </c>
      <c r="AO6" s="221" t="s">
        <v>426</v>
      </c>
      <c r="AP6" s="221" t="s">
        <v>428</v>
      </c>
      <c r="AQ6" s="221" t="s">
        <v>432</v>
      </c>
      <c r="AR6" s="39" t="s">
        <v>439</v>
      </c>
      <c r="AS6" s="39" t="s">
        <v>445</v>
      </c>
      <c r="AT6" s="39" t="s">
        <v>450</v>
      </c>
      <c r="AU6" s="39" t="s">
        <v>454</v>
      </c>
      <c r="AV6" s="39" t="s">
        <v>566</v>
      </c>
      <c r="AW6" s="221" t="s">
        <v>613</v>
      </c>
      <c r="AX6" s="39" t="s">
        <v>537</v>
      </c>
      <c r="AY6" s="39" t="s">
        <v>505</v>
      </c>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9"/>
      <c r="CI6" s="9"/>
      <c r="CJ6" s="9"/>
      <c r="CK6" s="9"/>
      <c r="CL6" s="9"/>
      <c r="CM6" s="9"/>
      <c r="CN6" s="9"/>
      <c r="CO6" s="9"/>
      <c r="CP6" s="9"/>
      <c r="CQ6" s="9"/>
      <c r="CR6" s="9"/>
      <c r="CS6" s="9"/>
    </row>
    <row r="7" spans="1:97" ht="14.25">
      <c r="A7" s="460" t="s">
        <v>263</v>
      </c>
      <c r="B7" s="450"/>
      <c r="C7" s="450"/>
      <c r="D7" s="39" t="s">
        <v>369</v>
      </c>
      <c r="E7" s="39" t="s">
        <v>369</v>
      </c>
      <c r="F7" s="39" t="s">
        <v>369</v>
      </c>
      <c r="G7" s="39" t="s">
        <v>369</v>
      </c>
      <c r="H7" s="39" t="s">
        <v>369</v>
      </c>
      <c r="I7" s="39" t="s">
        <v>369</v>
      </c>
      <c r="J7" s="39" t="s">
        <v>369</v>
      </c>
      <c r="K7" s="39" t="s">
        <v>369</v>
      </c>
      <c r="L7" s="221" t="s">
        <v>605</v>
      </c>
      <c r="M7" s="221" t="s">
        <v>605</v>
      </c>
      <c r="N7" s="221" t="s">
        <v>605</v>
      </c>
      <c r="O7" s="221" t="s">
        <v>606</v>
      </c>
      <c r="P7" s="221" t="s">
        <v>606</v>
      </c>
      <c r="Q7" s="221" t="s">
        <v>606</v>
      </c>
      <c r="R7" s="221" t="s">
        <v>606</v>
      </c>
      <c r="S7" s="221" t="s">
        <v>606</v>
      </c>
      <c r="T7" s="221" t="s">
        <v>606</v>
      </c>
      <c r="U7" s="221" t="s">
        <v>606</v>
      </c>
      <c r="V7" s="39" t="s">
        <v>369</v>
      </c>
      <c r="W7" s="39" t="s">
        <v>369</v>
      </c>
      <c r="X7" s="39" t="s">
        <v>369</v>
      </c>
      <c r="Y7" s="39" t="s">
        <v>369</v>
      </c>
      <c r="Z7" s="39" t="s">
        <v>369</v>
      </c>
      <c r="AA7" s="39" t="s">
        <v>369</v>
      </c>
      <c r="AB7" s="39" t="s">
        <v>369</v>
      </c>
      <c r="AC7" s="39" t="s">
        <v>369</v>
      </c>
      <c r="AD7" s="39" t="s">
        <v>369</v>
      </c>
      <c r="AE7" s="39" t="s">
        <v>369</v>
      </c>
      <c r="AF7" s="39" t="s">
        <v>369</v>
      </c>
      <c r="AG7" s="39" t="s">
        <v>369</v>
      </c>
      <c r="AH7" s="39" t="s">
        <v>369</v>
      </c>
      <c r="AI7" s="39" t="s">
        <v>369</v>
      </c>
      <c r="AJ7" s="39" t="s">
        <v>369</v>
      </c>
      <c r="AK7" s="39" t="s">
        <v>369</v>
      </c>
      <c r="AL7" s="39" t="s">
        <v>369</v>
      </c>
      <c r="AM7" s="39" t="s">
        <v>369</v>
      </c>
      <c r="AN7" s="39" t="s">
        <v>369</v>
      </c>
      <c r="AO7" s="221" t="s">
        <v>369</v>
      </c>
      <c r="AP7" s="221" t="s">
        <v>369</v>
      </c>
      <c r="AQ7" s="221" t="s">
        <v>369</v>
      </c>
      <c r="AR7" s="39" t="s">
        <v>369</v>
      </c>
      <c r="AS7" s="39" t="s">
        <v>369</v>
      </c>
      <c r="AT7" s="39" t="s">
        <v>369</v>
      </c>
      <c r="AU7" s="39" t="s">
        <v>369</v>
      </c>
      <c r="AV7" s="39" t="s">
        <v>369</v>
      </c>
      <c r="AW7" s="221" t="s">
        <v>591</v>
      </c>
      <c r="AX7" s="39" t="s">
        <v>347</v>
      </c>
      <c r="AY7" s="39" t="s">
        <v>347</v>
      </c>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9"/>
      <c r="CI7" s="9"/>
      <c r="CJ7" s="9"/>
      <c r="CK7" s="9"/>
      <c r="CL7" s="9"/>
      <c r="CM7" s="9"/>
      <c r="CN7" s="9"/>
      <c r="CO7" s="9"/>
      <c r="CP7" s="9"/>
      <c r="CQ7" s="9"/>
      <c r="CR7" s="9"/>
      <c r="CS7" s="9"/>
    </row>
    <row r="8" spans="1:97" ht="15" thickBot="1">
      <c r="A8" s="426" t="s">
        <v>132</v>
      </c>
      <c r="B8" s="427"/>
      <c r="C8" s="427"/>
      <c r="D8" s="40"/>
      <c r="E8" s="40" t="s">
        <v>377</v>
      </c>
      <c r="F8" s="101"/>
      <c r="G8" s="40" t="s">
        <v>412</v>
      </c>
      <c r="H8" s="40"/>
      <c r="I8" s="101" t="s">
        <v>404</v>
      </c>
      <c r="J8" s="40" t="s">
        <v>397</v>
      </c>
      <c r="K8" s="40"/>
      <c r="L8" s="222" t="s">
        <v>598</v>
      </c>
      <c r="M8" s="222" t="s">
        <v>598</v>
      </c>
      <c r="N8" s="222" t="s">
        <v>598</v>
      </c>
      <c r="O8" s="222" t="s">
        <v>598</v>
      </c>
      <c r="P8" s="222" t="s">
        <v>598</v>
      </c>
      <c r="Q8" s="222" t="s">
        <v>598</v>
      </c>
      <c r="R8" s="222" t="s">
        <v>598</v>
      </c>
      <c r="S8" s="222" t="s">
        <v>598</v>
      </c>
      <c r="T8" s="222" t="s">
        <v>598</v>
      </c>
      <c r="U8" s="222" t="s">
        <v>598</v>
      </c>
      <c r="V8" s="101"/>
      <c r="W8" s="101"/>
      <c r="X8" s="101"/>
      <c r="Y8" s="101"/>
      <c r="Z8" s="101"/>
      <c r="AA8" s="101"/>
      <c r="AB8" s="101"/>
      <c r="AC8" s="101"/>
      <c r="AD8" s="40"/>
      <c r="AE8" s="40"/>
      <c r="AF8" s="40" t="s">
        <v>493</v>
      </c>
      <c r="AG8" s="40" t="s">
        <v>493</v>
      </c>
      <c r="AH8" s="40" t="s">
        <v>493</v>
      </c>
      <c r="AI8" s="40" t="s">
        <v>493</v>
      </c>
      <c r="AJ8" s="40" t="s">
        <v>493</v>
      </c>
      <c r="AK8" s="40" t="s">
        <v>493</v>
      </c>
      <c r="AL8" s="40" t="s">
        <v>493</v>
      </c>
      <c r="AM8" s="40" t="s">
        <v>493</v>
      </c>
      <c r="AN8" s="40" t="s">
        <v>493</v>
      </c>
      <c r="AO8" s="311"/>
      <c r="AP8" s="311"/>
      <c r="AQ8" s="311"/>
      <c r="AR8" s="40"/>
      <c r="AS8" s="40"/>
      <c r="AT8" s="40"/>
      <c r="AU8" s="40" t="s">
        <v>455</v>
      </c>
      <c r="AV8" s="40" t="s">
        <v>455</v>
      </c>
      <c r="AW8" s="222" t="s">
        <v>618</v>
      </c>
      <c r="AX8" s="40" t="s">
        <v>333</v>
      </c>
      <c r="AY8" s="40" t="s">
        <v>333</v>
      </c>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9"/>
      <c r="CI8" s="9"/>
      <c r="CJ8" s="9"/>
      <c r="CK8" s="9"/>
      <c r="CL8" s="9"/>
      <c r="CM8" s="9"/>
      <c r="CN8" s="9"/>
      <c r="CO8" s="9"/>
      <c r="CP8" s="9"/>
      <c r="CQ8" s="9"/>
      <c r="CR8" s="9"/>
      <c r="CS8" s="9"/>
    </row>
    <row r="9" spans="1:97" ht="24" customHeight="1" thickBot="1">
      <c r="A9" s="535" t="s">
        <v>4</v>
      </c>
      <c r="B9" s="536"/>
      <c r="C9" s="536"/>
      <c r="D9" s="10"/>
      <c r="E9" s="10" t="s">
        <v>362</v>
      </c>
      <c r="F9" s="10" t="s">
        <v>334</v>
      </c>
      <c r="G9" s="10" t="s">
        <v>334</v>
      </c>
      <c r="H9" s="10" t="s">
        <v>334</v>
      </c>
      <c r="I9" s="10" t="s">
        <v>334</v>
      </c>
      <c r="J9" s="10" t="s">
        <v>362</v>
      </c>
      <c r="K9" s="10"/>
      <c r="L9" s="223"/>
      <c r="M9" s="223"/>
      <c r="N9" s="223"/>
      <c r="O9" s="223"/>
      <c r="P9" s="223"/>
      <c r="Q9" s="223"/>
      <c r="R9" s="223"/>
      <c r="S9" s="223"/>
      <c r="T9" s="223"/>
      <c r="U9" s="223"/>
      <c r="V9" s="10" t="s">
        <v>334</v>
      </c>
      <c r="W9" s="218" t="s">
        <v>362</v>
      </c>
      <c r="X9" s="218" t="s">
        <v>362</v>
      </c>
      <c r="Y9" s="10" t="s">
        <v>373</v>
      </c>
      <c r="Z9" s="10" t="s">
        <v>373</v>
      </c>
      <c r="AA9" s="10" t="s">
        <v>373</v>
      </c>
      <c r="AB9" s="10" t="s">
        <v>373</v>
      </c>
      <c r="AC9" s="10" t="s">
        <v>373</v>
      </c>
      <c r="AD9" s="10" t="s">
        <v>362</v>
      </c>
      <c r="AE9" s="10" t="s">
        <v>373</v>
      </c>
      <c r="AF9" s="10" t="s">
        <v>373</v>
      </c>
      <c r="AG9" s="10" t="s">
        <v>373</v>
      </c>
      <c r="AH9" s="10" t="s">
        <v>373</v>
      </c>
      <c r="AI9" s="10" t="s">
        <v>522</v>
      </c>
      <c r="AJ9" s="10" t="s">
        <v>362</v>
      </c>
      <c r="AK9" s="10" t="s">
        <v>373</v>
      </c>
      <c r="AL9" s="10" t="s">
        <v>373</v>
      </c>
      <c r="AM9" s="10" t="s">
        <v>362</v>
      </c>
      <c r="AN9" s="10" t="s">
        <v>362</v>
      </c>
      <c r="AO9" s="223" t="s">
        <v>430</v>
      </c>
      <c r="AP9" s="223" t="s">
        <v>373</v>
      </c>
      <c r="AQ9" s="223" t="s">
        <v>334</v>
      </c>
      <c r="AR9" s="10" t="s">
        <v>334</v>
      </c>
      <c r="AS9" s="10" t="s">
        <v>446</v>
      </c>
      <c r="AT9" s="10" t="s">
        <v>334</v>
      </c>
      <c r="AU9" s="10"/>
      <c r="AV9" s="10"/>
      <c r="AW9" s="223" t="s">
        <v>359</v>
      </c>
      <c r="AX9" s="10" t="s">
        <v>334</v>
      </c>
      <c r="AY9" s="10" t="s">
        <v>334</v>
      </c>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9"/>
      <c r="CI9" s="9"/>
      <c r="CJ9" s="9"/>
      <c r="CK9" s="9"/>
      <c r="CL9" s="9"/>
      <c r="CM9" s="9"/>
      <c r="CN9" s="9"/>
      <c r="CO9" s="9"/>
      <c r="CP9" s="9"/>
      <c r="CQ9" s="9"/>
      <c r="CR9" s="9"/>
      <c r="CS9" s="9"/>
    </row>
    <row r="10" spans="1:85" s="9" customFormat="1" ht="24.75" thickBot="1">
      <c r="A10" s="43" t="s">
        <v>5</v>
      </c>
      <c r="B10" s="515" t="s">
        <v>6</v>
      </c>
      <c r="C10" s="537"/>
      <c r="D10" s="17" t="s">
        <v>460</v>
      </c>
      <c r="E10" s="17" t="s">
        <v>460</v>
      </c>
      <c r="F10" s="17" t="s">
        <v>460</v>
      </c>
      <c r="G10" s="17" t="s">
        <v>460</v>
      </c>
      <c r="H10" s="17" t="s">
        <v>460</v>
      </c>
      <c r="I10" s="17" t="s">
        <v>487</v>
      </c>
      <c r="J10" s="17" t="s">
        <v>460</v>
      </c>
      <c r="K10" s="17" t="s">
        <v>460</v>
      </c>
      <c r="L10" s="224" t="s">
        <v>669</v>
      </c>
      <c r="M10" s="224" t="s">
        <v>669</v>
      </c>
      <c r="N10" s="224" t="s">
        <v>669</v>
      </c>
      <c r="O10" s="224" t="s">
        <v>669</v>
      </c>
      <c r="P10" s="224" t="s">
        <v>669</v>
      </c>
      <c r="Q10" s="224" t="s">
        <v>669</v>
      </c>
      <c r="R10" s="224" t="s">
        <v>669</v>
      </c>
      <c r="S10" s="224" t="s">
        <v>669</v>
      </c>
      <c r="T10" s="224" t="s">
        <v>669</v>
      </c>
      <c r="U10" s="224" t="s">
        <v>669</v>
      </c>
      <c r="V10" s="17" t="s">
        <v>487</v>
      </c>
      <c r="W10" s="17" t="s">
        <v>487</v>
      </c>
      <c r="X10" s="17" t="s">
        <v>487</v>
      </c>
      <c r="Y10" s="17" t="s">
        <v>460</v>
      </c>
      <c r="Z10" s="17" t="s">
        <v>460</v>
      </c>
      <c r="AA10" s="17" t="s">
        <v>460</v>
      </c>
      <c r="AB10" s="17" t="s">
        <v>460</v>
      </c>
      <c r="AC10" s="17" t="s">
        <v>460</v>
      </c>
      <c r="AD10" s="17" t="s">
        <v>460</v>
      </c>
      <c r="AE10" s="17" t="s">
        <v>460</v>
      </c>
      <c r="AF10" s="17" t="s">
        <v>460</v>
      </c>
      <c r="AG10" s="17" t="s">
        <v>460</v>
      </c>
      <c r="AH10" s="17" t="s">
        <v>460</v>
      </c>
      <c r="AI10" s="17" t="s">
        <v>460</v>
      </c>
      <c r="AJ10" s="17" t="s">
        <v>460</v>
      </c>
      <c r="AK10" s="17" t="s">
        <v>460</v>
      </c>
      <c r="AL10" s="17" t="s">
        <v>460</v>
      </c>
      <c r="AM10" s="17" t="s">
        <v>460</v>
      </c>
      <c r="AN10" s="17" t="s">
        <v>460</v>
      </c>
      <c r="AO10" s="224" t="s">
        <v>460</v>
      </c>
      <c r="AP10" s="224" t="s">
        <v>460</v>
      </c>
      <c r="AQ10" s="224" t="s">
        <v>460</v>
      </c>
      <c r="AR10" s="17" t="s">
        <v>460</v>
      </c>
      <c r="AS10" s="17" t="s">
        <v>460</v>
      </c>
      <c r="AT10" s="17" t="s">
        <v>460</v>
      </c>
      <c r="AU10" s="17" t="s">
        <v>460</v>
      </c>
      <c r="AV10" s="17" t="s">
        <v>460</v>
      </c>
      <c r="AW10" s="224" t="s">
        <v>487</v>
      </c>
      <c r="AX10" s="17" t="s">
        <v>460</v>
      </c>
      <c r="AY10" s="17" t="s">
        <v>460</v>
      </c>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row>
    <row r="11" spans="1:85" s="9" customFormat="1" ht="15" thickTop="1">
      <c r="A11" s="44" t="s">
        <v>133</v>
      </c>
      <c r="B11" s="517" t="s">
        <v>264</v>
      </c>
      <c r="C11" s="538"/>
      <c r="D11" s="87"/>
      <c r="E11" s="87"/>
      <c r="F11" s="88"/>
      <c r="G11" s="112"/>
      <c r="H11" s="87"/>
      <c r="I11" s="179"/>
      <c r="J11" s="89"/>
      <c r="K11" s="102"/>
      <c r="L11" s="367"/>
      <c r="M11" s="367"/>
      <c r="N11" s="367"/>
      <c r="O11" s="367"/>
      <c r="P11" s="367"/>
      <c r="Q11" s="367"/>
      <c r="R11" s="367"/>
      <c r="S11" s="367"/>
      <c r="T11" s="367"/>
      <c r="U11" s="368"/>
      <c r="V11" s="114"/>
      <c r="W11" s="114"/>
      <c r="X11" s="88"/>
      <c r="Y11" s="226"/>
      <c r="Z11" s="88"/>
      <c r="AA11" s="102"/>
      <c r="AB11" s="102"/>
      <c r="AC11" s="102"/>
      <c r="AD11" s="87"/>
      <c r="AE11" s="87"/>
      <c r="AF11" s="106"/>
      <c r="AG11" s="106"/>
      <c r="AH11" s="106"/>
      <c r="AI11" s="106"/>
      <c r="AJ11" s="106"/>
      <c r="AK11" s="106"/>
      <c r="AL11" s="106"/>
      <c r="AM11" s="106"/>
      <c r="AN11" s="106"/>
      <c r="AO11" s="312"/>
      <c r="AP11" s="312"/>
      <c r="AQ11" s="312"/>
      <c r="AR11" s="88"/>
      <c r="AS11" s="88"/>
      <c r="AT11" s="88"/>
      <c r="AU11" s="88"/>
      <c r="AV11" s="88"/>
      <c r="AW11" s="227"/>
      <c r="AX11" s="87"/>
      <c r="AY11" s="87"/>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row>
    <row r="12" spans="1:97" ht="14.25" customHeight="1">
      <c r="A12" s="53" t="s">
        <v>166</v>
      </c>
      <c r="B12" s="418" t="s">
        <v>265</v>
      </c>
      <c r="C12" s="461"/>
      <c r="D12" s="87"/>
      <c r="E12" s="87"/>
      <c r="F12" s="87"/>
      <c r="G12" s="111"/>
      <c r="H12" s="87"/>
      <c r="I12" s="180"/>
      <c r="J12" s="87"/>
      <c r="K12" s="105">
        <v>0</v>
      </c>
      <c r="L12" s="358">
        <v>0</v>
      </c>
      <c r="M12" s="358" t="s">
        <v>493</v>
      </c>
      <c r="N12" s="358">
        <v>0</v>
      </c>
      <c r="O12" s="371">
        <v>0</v>
      </c>
      <c r="P12" s="371">
        <v>0</v>
      </c>
      <c r="Q12" s="371" t="s">
        <v>493</v>
      </c>
      <c r="R12" s="371">
        <v>0</v>
      </c>
      <c r="S12" s="371">
        <v>0</v>
      </c>
      <c r="T12" s="371">
        <v>0</v>
      </c>
      <c r="U12" s="358">
        <v>0</v>
      </c>
      <c r="V12" s="18"/>
      <c r="W12" s="18"/>
      <c r="X12" s="87"/>
      <c r="Y12" s="106"/>
      <c r="Z12" s="87"/>
      <c r="AA12" s="87"/>
      <c r="AB12" s="87"/>
      <c r="AC12" s="87"/>
      <c r="AD12" s="87"/>
      <c r="AE12" s="87"/>
      <c r="AF12" s="106"/>
      <c r="AG12" s="106"/>
      <c r="AH12" s="106"/>
      <c r="AI12" s="106"/>
      <c r="AJ12" s="106"/>
      <c r="AK12" s="106"/>
      <c r="AL12" s="106"/>
      <c r="AM12" s="106"/>
      <c r="AN12" s="106"/>
      <c r="AO12" s="228"/>
      <c r="AP12" s="228"/>
      <c r="AQ12" s="228"/>
      <c r="AR12" s="87"/>
      <c r="AS12" s="87"/>
      <c r="AT12" s="106"/>
      <c r="AU12" s="87"/>
      <c r="AV12" s="87"/>
      <c r="AW12" s="228">
        <v>0</v>
      </c>
      <c r="AX12" s="229">
        <v>15</v>
      </c>
      <c r="AY12" s="98">
        <v>9</v>
      </c>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9"/>
      <c r="CI12" s="9"/>
      <c r="CJ12" s="9"/>
      <c r="CK12" s="9"/>
      <c r="CL12" s="9"/>
      <c r="CM12" s="9"/>
      <c r="CN12" s="9"/>
      <c r="CO12" s="9"/>
      <c r="CP12" s="9"/>
      <c r="CQ12" s="9"/>
      <c r="CR12" s="9"/>
      <c r="CS12" s="9"/>
    </row>
    <row r="13" spans="1:97" ht="24">
      <c r="A13" s="53" t="s">
        <v>266</v>
      </c>
      <c r="B13" s="418" t="s">
        <v>14</v>
      </c>
      <c r="C13" s="461"/>
      <c r="D13" s="87" t="s">
        <v>571</v>
      </c>
      <c r="E13" s="327">
        <f>(1.3*3)*1.19</f>
        <v>4.641</v>
      </c>
      <c r="F13" s="328">
        <v>1.8564</v>
      </c>
      <c r="G13" s="329">
        <v>0</v>
      </c>
      <c r="H13" s="92">
        <v>3.4985999999999997</v>
      </c>
      <c r="I13" s="68">
        <v>0</v>
      </c>
      <c r="J13" s="68">
        <v>2.64</v>
      </c>
      <c r="K13" s="105">
        <v>0</v>
      </c>
      <c r="L13" s="358">
        <v>0</v>
      </c>
      <c r="M13" s="358" t="s">
        <v>493</v>
      </c>
      <c r="N13" s="358">
        <v>0</v>
      </c>
      <c r="O13" s="358">
        <v>0</v>
      </c>
      <c r="P13" s="358">
        <v>0</v>
      </c>
      <c r="Q13" s="358" t="s">
        <v>493</v>
      </c>
      <c r="R13" s="358">
        <v>0</v>
      </c>
      <c r="S13" s="358">
        <v>0</v>
      </c>
      <c r="T13" s="358">
        <v>0</v>
      </c>
      <c r="U13" s="358">
        <v>0</v>
      </c>
      <c r="V13" s="18">
        <v>0</v>
      </c>
      <c r="W13" s="18">
        <v>2.14</v>
      </c>
      <c r="X13" s="68">
        <v>2.32</v>
      </c>
      <c r="Y13" s="330">
        <v>0</v>
      </c>
      <c r="Z13" s="92">
        <v>4.5</v>
      </c>
      <c r="AA13" s="68">
        <v>4.75</v>
      </c>
      <c r="AB13" s="92">
        <v>10.7</v>
      </c>
      <c r="AC13" s="68">
        <v>3.89</v>
      </c>
      <c r="AD13" s="92">
        <v>2.1</v>
      </c>
      <c r="AE13" s="92">
        <v>3.87</v>
      </c>
      <c r="AF13" s="331" t="s">
        <v>494</v>
      </c>
      <c r="AG13" s="331">
        <v>0</v>
      </c>
      <c r="AH13" s="331">
        <v>0</v>
      </c>
      <c r="AI13" s="331">
        <v>0</v>
      </c>
      <c r="AJ13" s="331">
        <v>0</v>
      </c>
      <c r="AK13" s="331">
        <v>0</v>
      </c>
      <c r="AL13" s="92">
        <v>3.87</v>
      </c>
      <c r="AM13" s="331">
        <v>3.18</v>
      </c>
      <c r="AN13" s="331" t="s">
        <v>494</v>
      </c>
      <c r="AO13" s="243">
        <v>3.93</v>
      </c>
      <c r="AP13" s="243">
        <v>3.75</v>
      </c>
      <c r="AQ13" s="243">
        <v>0</v>
      </c>
      <c r="AR13" s="68">
        <v>2.46</v>
      </c>
      <c r="AS13" s="68">
        <v>2.94</v>
      </c>
      <c r="AT13" s="68">
        <v>3.75</v>
      </c>
      <c r="AU13" s="105" t="s">
        <v>560</v>
      </c>
      <c r="AV13" s="105">
        <v>2.856</v>
      </c>
      <c r="AW13" s="243">
        <v>0</v>
      </c>
      <c r="AX13" s="92">
        <v>15</v>
      </c>
      <c r="AY13" s="92">
        <v>9</v>
      </c>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9"/>
      <c r="CI13" s="9"/>
      <c r="CJ13" s="9"/>
      <c r="CK13" s="9"/>
      <c r="CL13" s="9"/>
      <c r="CM13" s="9"/>
      <c r="CN13" s="9"/>
      <c r="CO13" s="9"/>
      <c r="CP13" s="9"/>
      <c r="CQ13" s="9"/>
      <c r="CR13" s="9"/>
      <c r="CS13" s="9"/>
    </row>
    <row r="14" spans="1:97" ht="24">
      <c r="A14" s="53" t="s">
        <v>267</v>
      </c>
      <c r="B14" s="418" t="s">
        <v>17</v>
      </c>
      <c r="C14" s="461"/>
      <c r="D14" s="87" t="s">
        <v>571</v>
      </c>
      <c r="E14" s="327">
        <f>(0.6*3)*1.19</f>
        <v>2.142</v>
      </c>
      <c r="F14" s="328">
        <v>1.07</v>
      </c>
      <c r="G14" s="329">
        <v>0</v>
      </c>
      <c r="H14" s="92">
        <v>1.7492999999999999</v>
      </c>
      <c r="I14" s="68">
        <v>0</v>
      </c>
      <c r="J14" s="68">
        <v>2.64</v>
      </c>
      <c r="K14" s="105">
        <v>0</v>
      </c>
      <c r="L14" s="358">
        <v>0</v>
      </c>
      <c r="M14" s="358" t="s">
        <v>493</v>
      </c>
      <c r="N14" s="358">
        <v>0</v>
      </c>
      <c r="O14" s="358">
        <v>0</v>
      </c>
      <c r="P14" s="358">
        <v>0</v>
      </c>
      <c r="Q14" s="358" t="s">
        <v>493</v>
      </c>
      <c r="R14" s="358">
        <v>0</v>
      </c>
      <c r="S14" s="358">
        <v>0</v>
      </c>
      <c r="T14" s="358">
        <v>0</v>
      </c>
      <c r="U14" s="358">
        <v>0</v>
      </c>
      <c r="V14" s="18">
        <v>0</v>
      </c>
      <c r="W14" s="18">
        <v>1.43</v>
      </c>
      <c r="X14" s="68">
        <v>1.61</v>
      </c>
      <c r="Y14" s="330">
        <v>0</v>
      </c>
      <c r="Z14" s="92">
        <v>0</v>
      </c>
      <c r="AA14" s="68">
        <v>2.25</v>
      </c>
      <c r="AB14" s="92">
        <v>8.2</v>
      </c>
      <c r="AC14" s="68">
        <v>2.25</v>
      </c>
      <c r="AD14" s="92">
        <v>1.2</v>
      </c>
      <c r="AE14" s="92">
        <v>1.77</v>
      </c>
      <c r="AF14" s="331" t="s">
        <v>494</v>
      </c>
      <c r="AG14" s="331">
        <v>0</v>
      </c>
      <c r="AH14" s="331">
        <v>0</v>
      </c>
      <c r="AI14" s="331">
        <v>0</v>
      </c>
      <c r="AJ14" s="331">
        <v>0</v>
      </c>
      <c r="AK14" s="331">
        <v>0</v>
      </c>
      <c r="AL14" s="92">
        <v>1.77</v>
      </c>
      <c r="AM14" s="331">
        <v>3.18</v>
      </c>
      <c r="AN14" s="331" t="s">
        <v>494</v>
      </c>
      <c r="AO14" s="243">
        <v>1.89</v>
      </c>
      <c r="AP14" s="243">
        <v>1.89</v>
      </c>
      <c r="AQ14" s="243">
        <v>0</v>
      </c>
      <c r="AR14" s="68">
        <v>1.56</v>
      </c>
      <c r="AS14" s="68">
        <v>1.89</v>
      </c>
      <c r="AT14" s="68">
        <v>2.07</v>
      </c>
      <c r="AU14" s="105" t="s">
        <v>560</v>
      </c>
      <c r="AV14" s="68">
        <v>1.785</v>
      </c>
      <c r="AW14" s="243">
        <v>0</v>
      </c>
      <c r="AX14" s="92">
        <v>15</v>
      </c>
      <c r="AY14" s="92">
        <v>9</v>
      </c>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9"/>
      <c r="CI14" s="9"/>
      <c r="CJ14" s="9"/>
      <c r="CK14" s="9"/>
      <c r="CL14" s="9"/>
      <c r="CM14" s="9"/>
      <c r="CN14" s="9"/>
      <c r="CO14" s="9"/>
      <c r="CP14" s="9"/>
      <c r="CQ14" s="9"/>
      <c r="CR14" s="9"/>
      <c r="CS14" s="9"/>
    </row>
    <row r="15" spans="1:97" ht="24">
      <c r="A15" s="53" t="s">
        <v>268</v>
      </c>
      <c r="B15" s="418" t="s">
        <v>21</v>
      </c>
      <c r="C15" s="461"/>
      <c r="D15" s="87" t="s">
        <v>571</v>
      </c>
      <c r="E15" s="327">
        <f>(0.6*3)*1.19</f>
        <v>2.142</v>
      </c>
      <c r="F15" s="328">
        <v>1.07</v>
      </c>
      <c r="G15" s="329">
        <v>0</v>
      </c>
      <c r="H15" s="92">
        <v>1.7492999999999999</v>
      </c>
      <c r="I15" s="68">
        <v>0</v>
      </c>
      <c r="J15" s="68">
        <v>2.64</v>
      </c>
      <c r="K15" s="105">
        <v>0</v>
      </c>
      <c r="L15" s="358">
        <v>0</v>
      </c>
      <c r="M15" s="358" t="s">
        <v>493</v>
      </c>
      <c r="N15" s="358">
        <v>0</v>
      </c>
      <c r="O15" s="358">
        <v>0</v>
      </c>
      <c r="P15" s="358">
        <v>0</v>
      </c>
      <c r="Q15" s="358" t="s">
        <v>493</v>
      </c>
      <c r="R15" s="358">
        <v>0</v>
      </c>
      <c r="S15" s="358">
        <v>0</v>
      </c>
      <c r="T15" s="358">
        <v>0</v>
      </c>
      <c r="U15" s="358">
        <v>0</v>
      </c>
      <c r="V15" s="18">
        <v>0</v>
      </c>
      <c r="W15" s="18">
        <v>1.43</v>
      </c>
      <c r="X15" s="68">
        <v>1.61</v>
      </c>
      <c r="Y15" s="330">
        <v>0</v>
      </c>
      <c r="Z15" s="92">
        <v>0</v>
      </c>
      <c r="AA15" s="68">
        <v>2.25</v>
      </c>
      <c r="AB15" s="92">
        <v>8.2</v>
      </c>
      <c r="AC15" s="68">
        <v>2.25</v>
      </c>
      <c r="AD15" s="92">
        <v>1.2</v>
      </c>
      <c r="AE15" s="92">
        <v>1.77</v>
      </c>
      <c r="AF15" s="331" t="s">
        <v>494</v>
      </c>
      <c r="AG15" s="331">
        <v>0</v>
      </c>
      <c r="AH15" s="331">
        <v>0</v>
      </c>
      <c r="AI15" s="331">
        <v>0</v>
      </c>
      <c r="AJ15" s="331">
        <v>0</v>
      </c>
      <c r="AK15" s="331">
        <v>0</v>
      </c>
      <c r="AL15" s="92">
        <v>1.77</v>
      </c>
      <c r="AM15" s="331">
        <v>3.18</v>
      </c>
      <c r="AN15" s="331" t="s">
        <v>494</v>
      </c>
      <c r="AO15" s="243">
        <v>1.89</v>
      </c>
      <c r="AP15" s="243">
        <v>1.89</v>
      </c>
      <c r="AQ15" s="243">
        <v>0</v>
      </c>
      <c r="AR15" s="68">
        <v>1.56</v>
      </c>
      <c r="AS15" s="68">
        <v>1.89</v>
      </c>
      <c r="AT15" s="68">
        <v>2.07</v>
      </c>
      <c r="AU15" s="105" t="s">
        <v>560</v>
      </c>
      <c r="AV15" s="68">
        <v>1.785</v>
      </c>
      <c r="AW15" s="243">
        <v>0</v>
      </c>
      <c r="AX15" s="92">
        <v>15</v>
      </c>
      <c r="AY15" s="92">
        <v>9</v>
      </c>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9"/>
      <c r="CI15" s="9"/>
      <c r="CJ15" s="9"/>
      <c r="CK15" s="9"/>
      <c r="CL15" s="9"/>
      <c r="CM15" s="9"/>
      <c r="CN15" s="9"/>
      <c r="CO15" s="9"/>
      <c r="CP15" s="9"/>
      <c r="CQ15" s="9"/>
      <c r="CR15" s="9"/>
      <c r="CS15" s="9"/>
    </row>
    <row r="16" spans="1:97" ht="14.25" customHeight="1">
      <c r="A16" s="53" t="s">
        <v>169</v>
      </c>
      <c r="B16" s="418" t="s">
        <v>269</v>
      </c>
      <c r="C16" s="461"/>
      <c r="D16" s="87"/>
      <c r="E16" s="327"/>
      <c r="F16" s="332"/>
      <c r="G16" s="329">
        <v>0</v>
      </c>
      <c r="H16" s="92"/>
      <c r="I16" s="68"/>
      <c r="J16" s="68"/>
      <c r="K16" s="105"/>
      <c r="L16" s="358">
        <f>0.71*3</f>
        <v>2.13</v>
      </c>
      <c r="M16" s="358" t="s">
        <v>493</v>
      </c>
      <c r="N16" s="358">
        <f>0.71*3</f>
        <v>2.13</v>
      </c>
      <c r="O16" s="358">
        <f>0.71*3</f>
        <v>2.13</v>
      </c>
      <c r="P16" s="358">
        <f>0.71*3</f>
        <v>2.13</v>
      </c>
      <c r="Q16" s="358" t="s">
        <v>493</v>
      </c>
      <c r="R16" s="358">
        <v>14.7</v>
      </c>
      <c r="S16" s="358">
        <v>14.7</v>
      </c>
      <c r="T16" s="358">
        <v>11.7</v>
      </c>
      <c r="U16" s="358">
        <v>11.7</v>
      </c>
      <c r="V16" s="18"/>
      <c r="W16" s="18"/>
      <c r="X16" s="68"/>
      <c r="Y16" s="36"/>
      <c r="Z16" s="92"/>
      <c r="AA16" s="68"/>
      <c r="AB16" s="92"/>
      <c r="AC16" s="68"/>
      <c r="AD16" s="68"/>
      <c r="AE16" s="68"/>
      <c r="AF16" s="53"/>
      <c r="AG16" s="53"/>
      <c r="AH16" s="53"/>
      <c r="AI16" s="53"/>
      <c r="AJ16" s="53"/>
      <c r="AK16" s="53"/>
      <c r="AL16" s="68"/>
      <c r="AM16" s="53"/>
      <c r="AN16" s="53"/>
      <c r="AO16" s="243"/>
      <c r="AP16" s="243"/>
      <c r="AQ16" s="243"/>
      <c r="AR16" s="68"/>
      <c r="AS16" s="68"/>
      <c r="AT16" s="68"/>
      <c r="AU16" s="105"/>
      <c r="AV16" s="68"/>
      <c r="AW16" s="243"/>
      <c r="AX16" s="92">
        <v>15</v>
      </c>
      <c r="AY16" s="92">
        <v>9</v>
      </c>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9"/>
      <c r="CI16" s="9"/>
      <c r="CJ16" s="9"/>
      <c r="CK16" s="9"/>
      <c r="CL16" s="9"/>
      <c r="CM16" s="9"/>
      <c r="CN16" s="9"/>
      <c r="CO16" s="9"/>
      <c r="CP16" s="9"/>
      <c r="CQ16" s="9"/>
      <c r="CR16" s="9"/>
      <c r="CS16" s="9"/>
    </row>
    <row r="17" spans="1:97" ht="24">
      <c r="A17" s="53" t="s">
        <v>270</v>
      </c>
      <c r="B17" s="418" t="s">
        <v>14</v>
      </c>
      <c r="C17" s="461"/>
      <c r="D17" s="87" t="s">
        <v>571</v>
      </c>
      <c r="E17" s="327">
        <f>(1.3*3)*1.19</f>
        <v>4.641</v>
      </c>
      <c r="F17" s="328">
        <v>1.8564</v>
      </c>
      <c r="G17" s="329">
        <v>3.3914999999999997</v>
      </c>
      <c r="H17" s="92">
        <v>3.4985999999999997</v>
      </c>
      <c r="I17" s="68">
        <v>2.04</v>
      </c>
      <c r="J17" s="68">
        <v>2.64</v>
      </c>
      <c r="K17" s="105">
        <v>3.53</v>
      </c>
      <c r="L17" s="358">
        <f aca="true" t="shared" si="0" ref="L17:P19">0.71*3</f>
        <v>2.13</v>
      </c>
      <c r="M17" s="358" t="s">
        <v>493</v>
      </c>
      <c r="N17" s="358">
        <f t="shared" si="0"/>
        <v>2.13</v>
      </c>
      <c r="O17" s="358">
        <f t="shared" si="0"/>
        <v>2.13</v>
      </c>
      <c r="P17" s="358">
        <f t="shared" si="0"/>
        <v>2.13</v>
      </c>
      <c r="Q17" s="358" t="s">
        <v>493</v>
      </c>
      <c r="R17" s="358">
        <v>14.7</v>
      </c>
      <c r="S17" s="358">
        <v>14.7</v>
      </c>
      <c r="T17" s="358">
        <v>11.7</v>
      </c>
      <c r="U17" s="358">
        <v>11.7</v>
      </c>
      <c r="V17" s="18">
        <v>2.93</v>
      </c>
      <c r="W17" s="18">
        <v>3.53</v>
      </c>
      <c r="X17" s="68">
        <v>3.64</v>
      </c>
      <c r="Y17" s="330">
        <v>0</v>
      </c>
      <c r="Z17" s="92">
        <v>4.5</v>
      </c>
      <c r="AA17" s="92">
        <v>4.75</v>
      </c>
      <c r="AB17" s="92">
        <v>10.7</v>
      </c>
      <c r="AC17" s="92">
        <v>3.89</v>
      </c>
      <c r="AD17" s="68">
        <v>2.76</v>
      </c>
      <c r="AE17" s="92">
        <v>3.87</v>
      </c>
      <c r="AF17" s="331" t="s">
        <v>494</v>
      </c>
      <c r="AG17" s="331">
        <v>2.82</v>
      </c>
      <c r="AH17" s="331">
        <v>0</v>
      </c>
      <c r="AI17" s="331">
        <v>2.46</v>
      </c>
      <c r="AJ17" s="331">
        <v>0</v>
      </c>
      <c r="AK17" s="331">
        <v>0</v>
      </c>
      <c r="AL17" s="92">
        <v>3.87</v>
      </c>
      <c r="AM17" s="331">
        <v>3.18</v>
      </c>
      <c r="AN17" s="331" t="s">
        <v>494</v>
      </c>
      <c r="AO17" s="243">
        <v>3.93</v>
      </c>
      <c r="AP17" s="243">
        <v>3.75</v>
      </c>
      <c r="AQ17" s="243">
        <v>2.68</v>
      </c>
      <c r="AR17" s="92">
        <v>3.9</v>
      </c>
      <c r="AS17" s="68">
        <v>3.96</v>
      </c>
      <c r="AT17" s="68">
        <v>3.75</v>
      </c>
      <c r="AU17" s="105">
        <v>3.534</v>
      </c>
      <c r="AV17" s="105">
        <v>2.856</v>
      </c>
      <c r="AW17" s="243">
        <v>3.42</v>
      </c>
      <c r="AX17" s="92">
        <v>15</v>
      </c>
      <c r="AY17" s="92">
        <v>9</v>
      </c>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9"/>
      <c r="CI17" s="9"/>
      <c r="CJ17" s="9"/>
      <c r="CK17" s="9"/>
      <c r="CL17" s="9"/>
      <c r="CM17" s="9"/>
      <c r="CN17" s="9"/>
      <c r="CO17" s="9"/>
      <c r="CP17" s="9"/>
      <c r="CQ17" s="9"/>
      <c r="CR17" s="9"/>
      <c r="CS17" s="9"/>
    </row>
    <row r="18" spans="1:97" ht="24">
      <c r="A18" s="53" t="s">
        <v>271</v>
      </c>
      <c r="B18" s="418" t="s">
        <v>17</v>
      </c>
      <c r="C18" s="461"/>
      <c r="D18" s="87" t="s">
        <v>571</v>
      </c>
      <c r="E18" s="327">
        <f>(0.6*3)*1.19</f>
        <v>2.142</v>
      </c>
      <c r="F18" s="328">
        <v>1.071</v>
      </c>
      <c r="G18" s="329">
        <v>1.8</v>
      </c>
      <c r="H18" s="92">
        <v>1.7492999999999999</v>
      </c>
      <c r="I18" s="68">
        <v>1.17</v>
      </c>
      <c r="J18" s="68">
        <v>2.64</v>
      </c>
      <c r="K18" s="105">
        <v>2.07</v>
      </c>
      <c r="L18" s="358">
        <f t="shared" si="0"/>
        <v>2.13</v>
      </c>
      <c r="M18" s="358" t="s">
        <v>493</v>
      </c>
      <c r="N18" s="358">
        <f t="shared" si="0"/>
        <v>2.13</v>
      </c>
      <c r="O18" s="358">
        <f t="shared" si="0"/>
        <v>2.13</v>
      </c>
      <c r="P18" s="358">
        <f t="shared" si="0"/>
        <v>2.13</v>
      </c>
      <c r="Q18" s="358" t="s">
        <v>493</v>
      </c>
      <c r="R18" s="358">
        <v>14.7</v>
      </c>
      <c r="S18" s="358">
        <v>14.7</v>
      </c>
      <c r="T18" s="358">
        <v>11.7</v>
      </c>
      <c r="U18" s="358">
        <v>11.7</v>
      </c>
      <c r="V18" s="18">
        <v>2.11</v>
      </c>
      <c r="W18" s="18">
        <v>2.11</v>
      </c>
      <c r="X18" s="68">
        <v>2.21</v>
      </c>
      <c r="Y18" s="330">
        <v>0</v>
      </c>
      <c r="Z18" s="92">
        <v>0</v>
      </c>
      <c r="AA18" s="68">
        <v>2.25</v>
      </c>
      <c r="AB18" s="92">
        <v>8.2</v>
      </c>
      <c r="AC18" s="68">
        <v>2.25</v>
      </c>
      <c r="AD18" s="68">
        <v>1.38</v>
      </c>
      <c r="AE18" s="92">
        <v>1.77</v>
      </c>
      <c r="AF18" s="331" t="s">
        <v>494</v>
      </c>
      <c r="AG18" s="331">
        <v>1.74</v>
      </c>
      <c r="AH18" s="331">
        <v>0</v>
      </c>
      <c r="AI18" s="331">
        <v>1.39</v>
      </c>
      <c r="AJ18" s="331">
        <v>0</v>
      </c>
      <c r="AK18" s="331">
        <v>0</v>
      </c>
      <c r="AL18" s="92">
        <v>1.77</v>
      </c>
      <c r="AM18" s="331">
        <v>3.18</v>
      </c>
      <c r="AN18" s="331" t="s">
        <v>494</v>
      </c>
      <c r="AO18" s="243">
        <v>1.89</v>
      </c>
      <c r="AP18" s="243">
        <v>1.89</v>
      </c>
      <c r="AQ18" s="243">
        <v>1.42</v>
      </c>
      <c r="AR18" s="68">
        <v>2.07</v>
      </c>
      <c r="AS18" s="92">
        <v>2.1</v>
      </c>
      <c r="AT18" s="68">
        <v>2.07</v>
      </c>
      <c r="AU18" s="105">
        <v>3.534</v>
      </c>
      <c r="AV18" s="68">
        <v>1.785</v>
      </c>
      <c r="AW18" s="243">
        <v>0</v>
      </c>
      <c r="AX18" s="92">
        <v>15</v>
      </c>
      <c r="AY18" s="92">
        <v>9</v>
      </c>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9"/>
      <c r="CI18" s="9"/>
      <c r="CJ18" s="9"/>
      <c r="CK18" s="9"/>
      <c r="CL18" s="9"/>
      <c r="CM18" s="9"/>
      <c r="CN18" s="9"/>
      <c r="CO18" s="9"/>
      <c r="CP18" s="9"/>
      <c r="CQ18" s="9"/>
      <c r="CR18" s="9"/>
      <c r="CS18" s="9"/>
    </row>
    <row r="19" spans="1:97" ht="24">
      <c r="A19" s="53" t="s">
        <v>272</v>
      </c>
      <c r="B19" s="418" t="s">
        <v>21</v>
      </c>
      <c r="C19" s="461"/>
      <c r="D19" s="87" t="s">
        <v>571</v>
      </c>
      <c r="E19" s="327">
        <f>(0.6*3)*1.19</f>
        <v>2.142</v>
      </c>
      <c r="F19" s="328">
        <v>1.071</v>
      </c>
      <c r="G19" s="329">
        <v>1.8</v>
      </c>
      <c r="H19" s="92">
        <v>1.7492999999999999</v>
      </c>
      <c r="I19" s="68">
        <v>1.17</v>
      </c>
      <c r="J19" s="68">
        <v>2.64</v>
      </c>
      <c r="K19" s="105">
        <v>2.07</v>
      </c>
      <c r="L19" s="358">
        <f t="shared" si="0"/>
        <v>2.13</v>
      </c>
      <c r="M19" s="358" t="s">
        <v>493</v>
      </c>
      <c r="N19" s="358">
        <f t="shared" si="0"/>
        <v>2.13</v>
      </c>
      <c r="O19" s="358">
        <f t="shared" si="0"/>
        <v>2.13</v>
      </c>
      <c r="P19" s="358">
        <f t="shared" si="0"/>
        <v>2.13</v>
      </c>
      <c r="Q19" s="358" t="s">
        <v>493</v>
      </c>
      <c r="R19" s="358">
        <v>14.7</v>
      </c>
      <c r="S19" s="358">
        <v>14.7</v>
      </c>
      <c r="T19" s="358">
        <v>11.7</v>
      </c>
      <c r="U19" s="358">
        <v>11.7</v>
      </c>
      <c r="V19" s="18">
        <v>2.11</v>
      </c>
      <c r="W19" s="18">
        <v>2.11</v>
      </c>
      <c r="X19" s="68">
        <v>2.21</v>
      </c>
      <c r="Y19" s="330">
        <v>0</v>
      </c>
      <c r="Z19" s="92">
        <v>0</v>
      </c>
      <c r="AA19" s="68">
        <v>2.25</v>
      </c>
      <c r="AB19" s="92">
        <v>8.2</v>
      </c>
      <c r="AC19" s="68">
        <v>2.25</v>
      </c>
      <c r="AD19" s="68">
        <v>1.38</v>
      </c>
      <c r="AE19" s="92">
        <v>1.77</v>
      </c>
      <c r="AF19" s="331" t="s">
        <v>494</v>
      </c>
      <c r="AG19" s="331">
        <v>1.74</v>
      </c>
      <c r="AH19" s="331">
        <v>0</v>
      </c>
      <c r="AI19" s="331">
        <v>1.39</v>
      </c>
      <c r="AJ19" s="331">
        <v>0</v>
      </c>
      <c r="AK19" s="331">
        <v>0</v>
      </c>
      <c r="AL19" s="92">
        <v>1.77</v>
      </c>
      <c r="AM19" s="331">
        <v>3.18</v>
      </c>
      <c r="AN19" s="331" t="s">
        <v>494</v>
      </c>
      <c r="AO19" s="243">
        <v>1.89</v>
      </c>
      <c r="AP19" s="243">
        <v>1.89</v>
      </c>
      <c r="AQ19" s="243">
        <v>1.42</v>
      </c>
      <c r="AR19" s="68">
        <v>2.07</v>
      </c>
      <c r="AS19" s="92">
        <v>2.1</v>
      </c>
      <c r="AT19" s="68">
        <v>2.07</v>
      </c>
      <c r="AU19" s="105">
        <v>3.534</v>
      </c>
      <c r="AV19" s="68">
        <v>1.785</v>
      </c>
      <c r="AW19" s="243">
        <v>0</v>
      </c>
      <c r="AX19" s="92">
        <v>15</v>
      </c>
      <c r="AY19" s="92">
        <v>9</v>
      </c>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8"/>
      <c r="CH19" s="9"/>
      <c r="CI19" s="9"/>
      <c r="CJ19" s="9"/>
      <c r="CK19" s="9"/>
      <c r="CL19" s="9"/>
      <c r="CM19" s="9"/>
      <c r="CN19" s="9"/>
      <c r="CO19" s="9"/>
      <c r="CP19" s="9"/>
      <c r="CQ19" s="9"/>
      <c r="CR19" s="9"/>
      <c r="CS19" s="9"/>
    </row>
    <row r="20" spans="1:97" ht="14.25" customHeight="1">
      <c r="A20" s="53" t="s">
        <v>172</v>
      </c>
      <c r="B20" s="418" t="s">
        <v>273</v>
      </c>
      <c r="C20" s="461"/>
      <c r="D20" s="98"/>
      <c r="E20" s="327"/>
      <c r="F20" s="332"/>
      <c r="G20" s="329">
        <v>0</v>
      </c>
      <c r="H20" s="92"/>
      <c r="I20" s="68"/>
      <c r="J20" s="68"/>
      <c r="K20" s="105"/>
      <c r="L20" s="358">
        <f>4.64*3</f>
        <v>13.919999999999998</v>
      </c>
      <c r="M20" s="358" t="s">
        <v>493</v>
      </c>
      <c r="N20" s="358">
        <f>4.64*3</f>
        <v>13.919999999999998</v>
      </c>
      <c r="O20" s="358">
        <f>4.64*3</f>
        <v>13.919999999999998</v>
      </c>
      <c r="P20" s="358">
        <f>3.93*3</f>
        <v>11.790000000000001</v>
      </c>
      <c r="Q20" s="358" t="s">
        <v>493</v>
      </c>
      <c r="R20" s="358">
        <v>14.7</v>
      </c>
      <c r="S20" s="358">
        <v>14.7</v>
      </c>
      <c r="T20" s="358">
        <v>11.7</v>
      </c>
      <c r="U20" s="358">
        <v>11.7</v>
      </c>
      <c r="V20" s="18"/>
      <c r="W20" s="18"/>
      <c r="X20" s="68"/>
      <c r="Y20" s="36"/>
      <c r="Z20" s="92"/>
      <c r="AA20" s="68"/>
      <c r="AB20" s="92"/>
      <c r="AC20" s="68"/>
      <c r="AD20" s="68"/>
      <c r="AE20" s="68"/>
      <c r="AF20" s="53"/>
      <c r="AG20" s="53"/>
      <c r="AH20" s="53"/>
      <c r="AI20" s="53"/>
      <c r="AJ20" s="53"/>
      <c r="AK20" s="53"/>
      <c r="AL20" s="68"/>
      <c r="AM20" s="53"/>
      <c r="AN20" s="53"/>
      <c r="AO20" s="243"/>
      <c r="AP20" s="243"/>
      <c r="AQ20" s="243"/>
      <c r="AR20" s="68"/>
      <c r="AS20" s="68"/>
      <c r="AT20" s="68"/>
      <c r="AU20" s="68"/>
      <c r="AV20" s="68"/>
      <c r="AW20" s="243"/>
      <c r="AX20" s="92">
        <v>15</v>
      </c>
      <c r="AY20" s="92">
        <v>9</v>
      </c>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9"/>
      <c r="CI20" s="9"/>
      <c r="CJ20" s="9"/>
      <c r="CK20" s="9"/>
      <c r="CL20" s="9"/>
      <c r="CM20" s="9"/>
      <c r="CN20" s="9"/>
      <c r="CO20" s="9"/>
      <c r="CP20" s="9"/>
      <c r="CQ20" s="9"/>
      <c r="CR20" s="9"/>
      <c r="CS20" s="9"/>
    </row>
    <row r="21" spans="1:97" ht="24">
      <c r="A21" s="53" t="s">
        <v>274</v>
      </c>
      <c r="B21" s="418" t="s">
        <v>14</v>
      </c>
      <c r="C21" s="461"/>
      <c r="D21" s="87" t="s">
        <v>571</v>
      </c>
      <c r="E21" s="327">
        <f>(4.2*3)*1.19</f>
        <v>14.994000000000002</v>
      </c>
      <c r="F21" s="328">
        <v>11.3883</v>
      </c>
      <c r="G21" s="329">
        <v>14.25</v>
      </c>
      <c r="H21" s="92">
        <v>15.3153</v>
      </c>
      <c r="I21" s="68">
        <v>11.07</v>
      </c>
      <c r="J21" s="68">
        <v>11.4</v>
      </c>
      <c r="K21" s="105">
        <v>14.24</v>
      </c>
      <c r="L21" s="358">
        <f aca="true" t="shared" si="1" ref="L21:O23">4.64*3</f>
        <v>13.919999999999998</v>
      </c>
      <c r="M21" s="358" t="s">
        <v>493</v>
      </c>
      <c r="N21" s="358">
        <f t="shared" si="1"/>
        <v>13.919999999999998</v>
      </c>
      <c r="O21" s="358">
        <f t="shared" si="1"/>
        <v>13.919999999999998</v>
      </c>
      <c r="P21" s="358">
        <f>3.93*3</f>
        <v>11.790000000000001</v>
      </c>
      <c r="Q21" s="358" t="s">
        <v>493</v>
      </c>
      <c r="R21" s="358">
        <v>14.7</v>
      </c>
      <c r="S21" s="358">
        <v>14.7</v>
      </c>
      <c r="T21" s="358">
        <v>11.7</v>
      </c>
      <c r="U21" s="358">
        <v>11.7</v>
      </c>
      <c r="V21" s="18">
        <v>14.1</v>
      </c>
      <c r="W21" s="18">
        <v>15.35</v>
      </c>
      <c r="X21" s="68">
        <v>15.71</v>
      </c>
      <c r="Y21" s="330">
        <v>15.35</v>
      </c>
      <c r="Z21" s="92">
        <v>16.49</v>
      </c>
      <c r="AA21" s="68">
        <v>19.49</v>
      </c>
      <c r="AB21" s="92">
        <v>25.44</v>
      </c>
      <c r="AC21" s="68">
        <v>15.32</v>
      </c>
      <c r="AD21" s="68" t="s">
        <v>371</v>
      </c>
      <c r="AE21" s="68">
        <v>17.67</v>
      </c>
      <c r="AF21" s="331">
        <v>15.3</v>
      </c>
      <c r="AG21" s="53">
        <v>13.89</v>
      </c>
      <c r="AH21" s="53">
        <v>13.89</v>
      </c>
      <c r="AI21" s="53">
        <v>13.17</v>
      </c>
      <c r="AJ21" s="53">
        <v>13.17</v>
      </c>
      <c r="AK21" s="53">
        <v>17.67</v>
      </c>
      <c r="AL21" s="68">
        <v>17.67</v>
      </c>
      <c r="AM21" s="53">
        <v>13.89</v>
      </c>
      <c r="AN21" s="331">
        <v>15.3</v>
      </c>
      <c r="AO21" s="243">
        <v>14.85</v>
      </c>
      <c r="AP21" s="243">
        <v>14.85</v>
      </c>
      <c r="AQ21" s="333">
        <v>13.2</v>
      </c>
      <c r="AR21" s="68">
        <v>14.64</v>
      </c>
      <c r="AS21" s="68">
        <v>14.82</v>
      </c>
      <c r="AT21" s="92">
        <v>15.9</v>
      </c>
      <c r="AU21" s="105">
        <v>14.244</v>
      </c>
      <c r="AV21" s="105">
        <v>13.566</v>
      </c>
      <c r="AW21" s="243">
        <v>14.61</v>
      </c>
      <c r="AX21" s="92">
        <v>15</v>
      </c>
      <c r="AY21" s="92">
        <v>9</v>
      </c>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9"/>
      <c r="CI21" s="9"/>
      <c r="CJ21" s="9"/>
      <c r="CK21" s="9"/>
      <c r="CL21" s="9"/>
      <c r="CM21" s="9"/>
      <c r="CN21" s="9"/>
      <c r="CO21" s="9"/>
      <c r="CP21" s="9"/>
      <c r="CQ21" s="9"/>
      <c r="CR21" s="9"/>
      <c r="CS21" s="9"/>
    </row>
    <row r="22" spans="1:97" ht="24">
      <c r="A22" s="53" t="s">
        <v>275</v>
      </c>
      <c r="B22" s="418" t="s">
        <v>17</v>
      </c>
      <c r="C22" s="461"/>
      <c r="D22" s="87" t="s">
        <v>571</v>
      </c>
      <c r="E22" s="327">
        <f>(4.2*3)*1.19</f>
        <v>14.994000000000002</v>
      </c>
      <c r="F22" s="328">
        <v>11.3883</v>
      </c>
      <c r="G22" s="329">
        <v>13.47</v>
      </c>
      <c r="H22" s="92">
        <v>15.3153</v>
      </c>
      <c r="I22" s="68">
        <v>11.07</v>
      </c>
      <c r="J22" s="68">
        <v>11.4</v>
      </c>
      <c r="K22" s="105">
        <v>14.24</v>
      </c>
      <c r="L22" s="358">
        <f t="shared" si="1"/>
        <v>13.919999999999998</v>
      </c>
      <c r="M22" s="358" t="s">
        <v>493</v>
      </c>
      <c r="N22" s="358">
        <f t="shared" si="1"/>
        <v>13.919999999999998</v>
      </c>
      <c r="O22" s="358">
        <f t="shared" si="1"/>
        <v>13.919999999999998</v>
      </c>
      <c r="P22" s="358">
        <f>3.93*3</f>
        <v>11.790000000000001</v>
      </c>
      <c r="Q22" s="358" t="s">
        <v>493</v>
      </c>
      <c r="R22" s="358">
        <v>14.7</v>
      </c>
      <c r="S22" s="358">
        <v>14.7</v>
      </c>
      <c r="T22" s="358">
        <v>11.7</v>
      </c>
      <c r="U22" s="358">
        <v>11.7</v>
      </c>
      <c r="V22" s="18">
        <v>14.1</v>
      </c>
      <c r="W22" s="18">
        <v>14.99</v>
      </c>
      <c r="X22" s="68">
        <v>15.35</v>
      </c>
      <c r="Y22" s="330">
        <v>15.35</v>
      </c>
      <c r="Z22" s="92">
        <v>16.49</v>
      </c>
      <c r="AA22" s="68">
        <v>19.49</v>
      </c>
      <c r="AB22" s="92">
        <v>25.44</v>
      </c>
      <c r="AC22" s="68">
        <v>15.32</v>
      </c>
      <c r="AD22" s="68" t="s">
        <v>371</v>
      </c>
      <c r="AE22" s="68">
        <v>12.57</v>
      </c>
      <c r="AF22" s="331">
        <v>13.8</v>
      </c>
      <c r="AG22" s="53">
        <v>13.89</v>
      </c>
      <c r="AH22" s="53">
        <v>13.89</v>
      </c>
      <c r="AI22" s="53">
        <v>13.17</v>
      </c>
      <c r="AJ22" s="53">
        <v>13.17</v>
      </c>
      <c r="AK22" s="53">
        <v>12.57</v>
      </c>
      <c r="AL22" s="68">
        <v>12.57</v>
      </c>
      <c r="AM22" s="53">
        <v>13.89</v>
      </c>
      <c r="AN22" s="331">
        <v>13.8</v>
      </c>
      <c r="AO22" s="243">
        <v>14.85</v>
      </c>
      <c r="AP22" s="243">
        <v>14.85</v>
      </c>
      <c r="AQ22" s="333">
        <v>13.2</v>
      </c>
      <c r="AR22" s="68">
        <v>14.64</v>
      </c>
      <c r="AS22" s="68">
        <v>14.82</v>
      </c>
      <c r="AT22" s="92">
        <v>15.9</v>
      </c>
      <c r="AU22" s="105">
        <v>14.244</v>
      </c>
      <c r="AV22" s="105">
        <v>13.566</v>
      </c>
      <c r="AW22" s="243">
        <v>14.61</v>
      </c>
      <c r="AX22" s="92">
        <v>15</v>
      </c>
      <c r="AY22" s="92">
        <v>9</v>
      </c>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9"/>
      <c r="CI22" s="9"/>
      <c r="CJ22" s="9"/>
      <c r="CK22" s="9"/>
      <c r="CL22" s="9"/>
      <c r="CM22" s="9"/>
      <c r="CN22" s="9"/>
      <c r="CO22" s="9"/>
      <c r="CP22" s="9"/>
      <c r="CQ22" s="9"/>
      <c r="CR22" s="9"/>
      <c r="CS22" s="9"/>
    </row>
    <row r="23" spans="1:97" ht="24">
      <c r="A23" s="53" t="s">
        <v>276</v>
      </c>
      <c r="B23" s="418" t="s">
        <v>21</v>
      </c>
      <c r="C23" s="461"/>
      <c r="D23" s="87" t="s">
        <v>571</v>
      </c>
      <c r="E23" s="327">
        <f>(4.2*3)*1.19</f>
        <v>14.994000000000002</v>
      </c>
      <c r="F23" s="328">
        <v>11.3883</v>
      </c>
      <c r="G23" s="329">
        <v>13.47</v>
      </c>
      <c r="H23" s="92">
        <v>15.3153</v>
      </c>
      <c r="I23" s="68">
        <v>11.07</v>
      </c>
      <c r="J23" s="68">
        <v>11.4</v>
      </c>
      <c r="K23" s="105">
        <v>14.24</v>
      </c>
      <c r="L23" s="358">
        <f t="shared" si="1"/>
        <v>13.919999999999998</v>
      </c>
      <c r="M23" s="358" t="s">
        <v>493</v>
      </c>
      <c r="N23" s="358">
        <f t="shared" si="1"/>
        <v>13.919999999999998</v>
      </c>
      <c r="O23" s="358">
        <f t="shared" si="1"/>
        <v>13.919999999999998</v>
      </c>
      <c r="P23" s="358">
        <f>3.93*3</f>
        <v>11.790000000000001</v>
      </c>
      <c r="Q23" s="358" t="s">
        <v>493</v>
      </c>
      <c r="R23" s="358">
        <v>14.7</v>
      </c>
      <c r="S23" s="358">
        <v>14.7</v>
      </c>
      <c r="T23" s="358">
        <v>11.7</v>
      </c>
      <c r="U23" s="358">
        <v>11.7</v>
      </c>
      <c r="V23" s="18">
        <v>14.1</v>
      </c>
      <c r="W23" s="18">
        <v>14.99</v>
      </c>
      <c r="X23" s="68">
        <v>15.35</v>
      </c>
      <c r="Y23" s="330">
        <v>15.35</v>
      </c>
      <c r="Z23" s="92">
        <v>16.49</v>
      </c>
      <c r="AA23" s="68">
        <v>19.49</v>
      </c>
      <c r="AB23" s="92">
        <v>25.44</v>
      </c>
      <c r="AC23" s="68">
        <v>15.32</v>
      </c>
      <c r="AD23" s="68" t="s">
        <v>371</v>
      </c>
      <c r="AE23" s="68">
        <v>12.57</v>
      </c>
      <c r="AF23" s="331">
        <v>13.8</v>
      </c>
      <c r="AG23" s="53">
        <v>13.89</v>
      </c>
      <c r="AH23" s="53">
        <v>13.89</v>
      </c>
      <c r="AI23" s="53">
        <v>13.17</v>
      </c>
      <c r="AJ23" s="53">
        <v>13.17</v>
      </c>
      <c r="AK23" s="53">
        <v>12.57</v>
      </c>
      <c r="AL23" s="68">
        <v>12.57</v>
      </c>
      <c r="AM23" s="53">
        <v>13.89</v>
      </c>
      <c r="AN23" s="331">
        <v>13.8</v>
      </c>
      <c r="AO23" s="243">
        <v>14.85</v>
      </c>
      <c r="AP23" s="243">
        <v>14.85</v>
      </c>
      <c r="AQ23" s="333">
        <v>13.2</v>
      </c>
      <c r="AR23" s="68">
        <v>14.64</v>
      </c>
      <c r="AS23" s="68">
        <v>14.82</v>
      </c>
      <c r="AT23" s="92">
        <v>15.9</v>
      </c>
      <c r="AU23" s="105">
        <v>14.244</v>
      </c>
      <c r="AV23" s="105">
        <v>13.566</v>
      </c>
      <c r="AW23" s="243">
        <v>14.61</v>
      </c>
      <c r="AX23" s="92">
        <v>15</v>
      </c>
      <c r="AY23" s="92">
        <v>9</v>
      </c>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9"/>
      <c r="CI23" s="9"/>
      <c r="CJ23" s="9"/>
      <c r="CK23" s="9"/>
      <c r="CL23" s="9"/>
      <c r="CM23" s="9"/>
      <c r="CN23" s="9"/>
      <c r="CO23" s="9"/>
      <c r="CP23" s="9"/>
      <c r="CQ23" s="9"/>
      <c r="CR23" s="9"/>
      <c r="CS23" s="9"/>
    </row>
    <row r="24" spans="1:97" ht="14.25" customHeight="1">
      <c r="A24" s="53" t="s">
        <v>175</v>
      </c>
      <c r="B24" s="418" t="s">
        <v>277</v>
      </c>
      <c r="C24" s="461"/>
      <c r="D24" s="98"/>
      <c r="E24" s="327"/>
      <c r="F24" s="328"/>
      <c r="G24" s="329">
        <v>0</v>
      </c>
      <c r="H24" s="92"/>
      <c r="I24" s="68"/>
      <c r="J24" s="68"/>
      <c r="K24" s="105"/>
      <c r="L24" s="358">
        <v>0</v>
      </c>
      <c r="M24" s="358" t="s">
        <v>493</v>
      </c>
      <c r="N24" s="358">
        <v>0</v>
      </c>
      <c r="O24" s="358">
        <v>0</v>
      </c>
      <c r="P24" s="358">
        <v>0</v>
      </c>
      <c r="Q24" s="358" t="s">
        <v>493</v>
      </c>
      <c r="R24" s="358">
        <v>0</v>
      </c>
      <c r="S24" s="358">
        <v>0</v>
      </c>
      <c r="T24" s="358">
        <v>0</v>
      </c>
      <c r="U24" s="358">
        <v>0</v>
      </c>
      <c r="V24" s="18"/>
      <c r="W24" s="18"/>
      <c r="X24" s="68"/>
      <c r="Y24" s="36"/>
      <c r="Z24" s="92"/>
      <c r="AA24" s="68"/>
      <c r="AB24" s="92"/>
      <c r="AC24" s="68"/>
      <c r="AD24" s="68"/>
      <c r="AE24" s="68"/>
      <c r="AF24" s="53"/>
      <c r="AG24" s="53"/>
      <c r="AH24" s="53"/>
      <c r="AI24" s="53"/>
      <c r="AJ24" s="53"/>
      <c r="AK24" s="53"/>
      <c r="AL24" s="68"/>
      <c r="AM24" s="53"/>
      <c r="AN24" s="53"/>
      <c r="AO24" s="243"/>
      <c r="AP24" s="243"/>
      <c r="AQ24" s="333"/>
      <c r="AR24" s="68"/>
      <c r="AS24" s="68"/>
      <c r="AT24" s="68"/>
      <c r="AU24" s="68"/>
      <c r="AV24" s="68"/>
      <c r="AW24" s="243"/>
      <c r="AX24" s="92">
        <v>15</v>
      </c>
      <c r="AY24" s="92">
        <v>9</v>
      </c>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9"/>
      <c r="CI24" s="9"/>
      <c r="CJ24" s="9"/>
      <c r="CK24" s="9"/>
      <c r="CL24" s="9"/>
      <c r="CM24" s="9"/>
      <c r="CN24" s="9"/>
      <c r="CO24" s="9"/>
      <c r="CP24" s="9"/>
      <c r="CQ24" s="9"/>
      <c r="CR24" s="9"/>
      <c r="CS24" s="9"/>
    </row>
    <row r="25" spans="1:97" ht="24">
      <c r="A25" s="53" t="s">
        <v>278</v>
      </c>
      <c r="B25" s="418" t="s">
        <v>14</v>
      </c>
      <c r="C25" s="461"/>
      <c r="D25" s="87" t="s">
        <v>571</v>
      </c>
      <c r="E25" s="327">
        <f>(1.3*3)*1.19</f>
        <v>4.641</v>
      </c>
      <c r="F25" s="328">
        <v>1.8564</v>
      </c>
      <c r="G25" s="329">
        <v>0</v>
      </c>
      <c r="H25" s="92">
        <v>3.4985999999999997</v>
      </c>
      <c r="I25" s="68">
        <v>0</v>
      </c>
      <c r="J25" s="68">
        <v>2.64</v>
      </c>
      <c r="K25" s="105"/>
      <c r="L25" s="358">
        <v>0</v>
      </c>
      <c r="M25" s="358" t="s">
        <v>493</v>
      </c>
      <c r="N25" s="358">
        <v>0</v>
      </c>
      <c r="O25" s="358">
        <v>0</v>
      </c>
      <c r="P25" s="358">
        <v>0</v>
      </c>
      <c r="Q25" s="358" t="s">
        <v>493</v>
      </c>
      <c r="R25" s="358">
        <v>0</v>
      </c>
      <c r="S25" s="358">
        <v>0</v>
      </c>
      <c r="T25" s="358">
        <v>0</v>
      </c>
      <c r="U25" s="358">
        <v>0</v>
      </c>
      <c r="V25" s="18">
        <v>0</v>
      </c>
      <c r="W25" s="18">
        <v>2.14</v>
      </c>
      <c r="X25" s="68">
        <v>2.32</v>
      </c>
      <c r="Y25" s="330">
        <v>0</v>
      </c>
      <c r="Z25" s="92">
        <v>4.5</v>
      </c>
      <c r="AA25" s="68">
        <v>4.75</v>
      </c>
      <c r="AB25" s="92">
        <v>10.7</v>
      </c>
      <c r="AC25" s="68">
        <v>3.89</v>
      </c>
      <c r="AD25" s="92">
        <v>2.1</v>
      </c>
      <c r="AE25" s="92">
        <v>3.87</v>
      </c>
      <c r="AF25" s="331" t="s">
        <v>494</v>
      </c>
      <c r="AG25" s="331">
        <v>0</v>
      </c>
      <c r="AH25" s="331">
        <v>0</v>
      </c>
      <c r="AI25" s="331">
        <v>0</v>
      </c>
      <c r="AJ25" s="331">
        <v>0</v>
      </c>
      <c r="AK25" s="331">
        <v>0</v>
      </c>
      <c r="AL25" s="92">
        <v>3.87</v>
      </c>
      <c r="AM25" s="331">
        <v>3.18</v>
      </c>
      <c r="AN25" s="331" t="s">
        <v>494</v>
      </c>
      <c r="AO25" s="243">
        <v>3.93</v>
      </c>
      <c r="AP25" s="243">
        <v>3.75</v>
      </c>
      <c r="AQ25" s="334">
        <v>0</v>
      </c>
      <c r="AR25" s="68">
        <v>2.46</v>
      </c>
      <c r="AS25" s="68">
        <v>2.94</v>
      </c>
      <c r="AT25" s="68">
        <v>3.75</v>
      </c>
      <c r="AU25" s="105" t="s">
        <v>560</v>
      </c>
      <c r="AV25" s="105">
        <v>2.856</v>
      </c>
      <c r="AW25" s="243"/>
      <c r="AX25" s="92">
        <v>15</v>
      </c>
      <c r="AY25" s="92">
        <v>9</v>
      </c>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9"/>
      <c r="CI25" s="9"/>
      <c r="CJ25" s="9"/>
      <c r="CK25" s="9"/>
      <c r="CL25" s="9"/>
      <c r="CM25" s="9"/>
      <c r="CN25" s="9"/>
      <c r="CO25" s="9"/>
      <c r="CP25" s="9"/>
      <c r="CQ25" s="9"/>
      <c r="CR25" s="9"/>
      <c r="CS25" s="9"/>
    </row>
    <row r="26" spans="1:97" ht="24">
      <c r="A26" s="53" t="s">
        <v>279</v>
      </c>
      <c r="B26" s="418" t="s">
        <v>17</v>
      </c>
      <c r="C26" s="461"/>
      <c r="D26" s="87" t="s">
        <v>571</v>
      </c>
      <c r="E26" s="327">
        <f>(0.6*3)*1.19</f>
        <v>2.142</v>
      </c>
      <c r="F26" s="328">
        <v>1.071</v>
      </c>
      <c r="G26" s="329">
        <v>0</v>
      </c>
      <c r="H26" s="92">
        <v>1.7492999999999999</v>
      </c>
      <c r="I26" s="68">
        <v>0</v>
      </c>
      <c r="J26" s="68">
        <v>2.64</v>
      </c>
      <c r="K26" s="105"/>
      <c r="L26" s="358">
        <v>0</v>
      </c>
      <c r="M26" s="358" t="s">
        <v>493</v>
      </c>
      <c r="N26" s="358">
        <v>0</v>
      </c>
      <c r="O26" s="358">
        <v>0</v>
      </c>
      <c r="P26" s="358">
        <v>0</v>
      </c>
      <c r="Q26" s="358" t="s">
        <v>493</v>
      </c>
      <c r="R26" s="358">
        <v>0</v>
      </c>
      <c r="S26" s="358">
        <v>0</v>
      </c>
      <c r="T26" s="358">
        <v>0</v>
      </c>
      <c r="U26" s="358">
        <v>0</v>
      </c>
      <c r="V26" s="18">
        <v>0</v>
      </c>
      <c r="W26" s="18">
        <v>1.43</v>
      </c>
      <c r="X26" s="68">
        <v>1.61</v>
      </c>
      <c r="Y26" s="330">
        <v>0</v>
      </c>
      <c r="Z26" s="92">
        <v>0</v>
      </c>
      <c r="AA26" s="92">
        <v>2.25</v>
      </c>
      <c r="AB26" s="92">
        <v>8.2</v>
      </c>
      <c r="AC26" s="92">
        <v>2.25</v>
      </c>
      <c r="AD26" s="92">
        <v>1.2</v>
      </c>
      <c r="AE26" s="92">
        <v>1.77</v>
      </c>
      <c r="AF26" s="331" t="s">
        <v>494</v>
      </c>
      <c r="AG26" s="331">
        <v>0</v>
      </c>
      <c r="AH26" s="331">
        <v>0</v>
      </c>
      <c r="AI26" s="331">
        <v>0</v>
      </c>
      <c r="AJ26" s="331">
        <v>0</v>
      </c>
      <c r="AK26" s="331">
        <v>0</v>
      </c>
      <c r="AL26" s="92">
        <v>1.77</v>
      </c>
      <c r="AM26" s="331">
        <v>3.18</v>
      </c>
      <c r="AN26" s="331" t="s">
        <v>494</v>
      </c>
      <c r="AO26" s="243">
        <v>1.89</v>
      </c>
      <c r="AP26" s="243">
        <v>1.89</v>
      </c>
      <c r="AQ26" s="334">
        <v>0</v>
      </c>
      <c r="AR26" s="68">
        <v>1.56</v>
      </c>
      <c r="AS26" s="68">
        <v>1.89</v>
      </c>
      <c r="AT26" s="68">
        <v>2.07</v>
      </c>
      <c r="AU26" s="105" t="s">
        <v>560</v>
      </c>
      <c r="AV26" s="68">
        <v>1.785</v>
      </c>
      <c r="AW26" s="243"/>
      <c r="AX26" s="92">
        <v>15</v>
      </c>
      <c r="AY26" s="92">
        <v>9</v>
      </c>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9"/>
      <c r="CI26" s="9"/>
      <c r="CJ26" s="9"/>
      <c r="CK26" s="9"/>
      <c r="CL26" s="9"/>
      <c r="CM26" s="9"/>
      <c r="CN26" s="9"/>
      <c r="CO26" s="9"/>
      <c r="CP26" s="9"/>
      <c r="CQ26" s="9"/>
      <c r="CR26" s="9"/>
      <c r="CS26" s="9"/>
    </row>
    <row r="27" spans="1:97" ht="24">
      <c r="A27" s="53" t="s">
        <v>280</v>
      </c>
      <c r="B27" s="418" t="s">
        <v>21</v>
      </c>
      <c r="C27" s="461"/>
      <c r="D27" s="87" t="s">
        <v>571</v>
      </c>
      <c r="E27" s="327">
        <f>(0.6*3)*1.19</f>
        <v>2.142</v>
      </c>
      <c r="F27" s="328">
        <v>1.071</v>
      </c>
      <c r="G27" s="329">
        <v>0</v>
      </c>
      <c r="H27" s="92">
        <v>1.7492999999999999</v>
      </c>
      <c r="I27" s="68">
        <v>0</v>
      </c>
      <c r="J27" s="68">
        <v>2.64</v>
      </c>
      <c r="K27" s="105"/>
      <c r="L27" s="358">
        <v>0</v>
      </c>
      <c r="M27" s="358" t="s">
        <v>493</v>
      </c>
      <c r="N27" s="358">
        <v>0</v>
      </c>
      <c r="O27" s="358">
        <v>0</v>
      </c>
      <c r="P27" s="358">
        <v>0</v>
      </c>
      <c r="Q27" s="358" t="s">
        <v>493</v>
      </c>
      <c r="R27" s="358">
        <v>0</v>
      </c>
      <c r="S27" s="358">
        <v>0</v>
      </c>
      <c r="T27" s="358">
        <v>0</v>
      </c>
      <c r="U27" s="358">
        <v>0</v>
      </c>
      <c r="V27" s="18">
        <v>0</v>
      </c>
      <c r="W27" s="18">
        <v>1.43</v>
      </c>
      <c r="X27" s="68">
        <v>1.61</v>
      </c>
      <c r="Y27" s="330">
        <v>0</v>
      </c>
      <c r="Z27" s="92">
        <v>0</v>
      </c>
      <c r="AA27" s="68">
        <v>2.25</v>
      </c>
      <c r="AB27" s="92">
        <v>8.2</v>
      </c>
      <c r="AC27" s="68">
        <v>2.25</v>
      </c>
      <c r="AD27" s="92">
        <v>1.2</v>
      </c>
      <c r="AE27" s="92">
        <v>1.77</v>
      </c>
      <c r="AF27" s="331" t="s">
        <v>494</v>
      </c>
      <c r="AG27" s="331">
        <v>0</v>
      </c>
      <c r="AH27" s="331">
        <v>0</v>
      </c>
      <c r="AI27" s="331">
        <v>0</v>
      </c>
      <c r="AJ27" s="331">
        <v>0</v>
      </c>
      <c r="AK27" s="331">
        <v>0</v>
      </c>
      <c r="AL27" s="92">
        <v>1.77</v>
      </c>
      <c r="AM27" s="331">
        <v>3.18</v>
      </c>
      <c r="AN27" s="331" t="s">
        <v>494</v>
      </c>
      <c r="AO27" s="243">
        <v>1.89</v>
      </c>
      <c r="AP27" s="243">
        <v>1.89</v>
      </c>
      <c r="AQ27" s="334">
        <v>0</v>
      </c>
      <c r="AR27" s="68">
        <v>1.56</v>
      </c>
      <c r="AS27" s="68">
        <v>1.89</v>
      </c>
      <c r="AT27" s="68">
        <v>2.07</v>
      </c>
      <c r="AU27" s="105" t="s">
        <v>560</v>
      </c>
      <c r="AV27" s="68">
        <v>1.785</v>
      </c>
      <c r="AW27" s="243"/>
      <c r="AX27" s="92">
        <v>15</v>
      </c>
      <c r="AY27" s="92">
        <v>9</v>
      </c>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9"/>
      <c r="CI27" s="9"/>
      <c r="CJ27" s="9"/>
      <c r="CK27" s="9"/>
      <c r="CL27" s="9"/>
      <c r="CM27" s="9"/>
      <c r="CN27" s="9"/>
      <c r="CO27" s="9"/>
      <c r="CP27" s="9"/>
      <c r="CQ27" s="9"/>
      <c r="CR27" s="9"/>
      <c r="CS27" s="9"/>
    </row>
    <row r="28" spans="1:97" ht="14.25" customHeight="1">
      <c r="A28" s="53" t="s">
        <v>178</v>
      </c>
      <c r="B28" s="418" t="s">
        <v>281</v>
      </c>
      <c r="C28" s="461"/>
      <c r="D28" s="98"/>
      <c r="E28" s="327"/>
      <c r="F28" s="328"/>
      <c r="G28" s="329">
        <v>0</v>
      </c>
      <c r="H28" s="92"/>
      <c r="I28" s="68"/>
      <c r="J28" s="68"/>
      <c r="K28" s="105"/>
      <c r="L28" s="358">
        <f>0.71*3</f>
        <v>2.13</v>
      </c>
      <c r="M28" s="358" t="s">
        <v>493</v>
      </c>
      <c r="N28" s="358">
        <f>0.71*3</f>
        <v>2.13</v>
      </c>
      <c r="O28" s="358">
        <f>0.71*3</f>
        <v>2.13</v>
      </c>
      <c r="P28" s="358">
        <f>0.71*3</f>
        <v>2.13</v>
      </c>
      <c r="Q28" s="358" t="s">
        <v>493</v>
      </c>
      <c r="R28" s="358">
        <v>14.7</v>
      </c>
      <c r="S28" s="358">
        <v>14.7</v>
      </c>
      <c r="T28" s="358">
        <v>11.7</v>
      </c>
      <c r="U28" s="358">
        <v>11.7</v>
      </c>
      <c r="V28" s="18"/>
      <c r="W28" s="18"/>
      <c r="X28" s="68"/>
      <c r="Y28" s="36"/>
      <c r="Z28" s="92"/>
      <c r="AA28" s="68"/>
      <c r="AB28" s="92"/>
      <c r="AC28" s="68"/>
      <c r="AD28" s="68"/>
      <c r="AE28" s="68"/>
      <c r="AF28" s="53"/>
      <c r="AG28" s="53"/>
      <c r="AH28" s="53"/>
      <c r="AI28" s="53"/>
      <c r="AJ28" s="53"/>
      <c r="AK28" s="53"/>
      <c r="AL28" s="68"/>
      <c r="AM28" s="53"/>
      <c r="AN28" s="53"/>
      <c r="AO28" s="243"/>
      <c r="AP28" s="243"/>
      <c r="AQ28" s="333"/>
      <c r="AR28" s="68"/>
      <c r="AS28" s="68"/>
      <c r="AT28" s="68"/>
      <c r="AU28" s="68"/>
      <c r="AV28" s="68"/>
      <c r="AW28" s="243"/>
      <c r="AX28" s="92">
        <v>15</v>
      </c>
      <c r="AY28" s="92">
        <v>9</v>
      </c>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8"/>
      <c r="CF28" s="118"/>
      <c r="CG28" s="118"/>
      <c r="CH28" s="9"/>
      <c r="CI28" s="9"/>
      <c r="CJ28" s="9"/>
      <c r="CK28" s="9"/>
      <c r="CL28" s="9"/>
      <c r="CM28" s="9"/>
      <c r="CN28" s="9"/>
      <c r="CO28" s="9"/>
      <c r="CP28" s="9"/>
      <c r="CQ28" s="9"/>
      <c r="CR28" s="9"/>
      <c r="CS28" s="9"/>
    </row>
    <row r="29" spans="1:97" ht="24">
      <c r="A29" s="53" t="s">
        <v>282</v>
      </c>
      <c r="B29" s="418" t="s">
        <v>14</v>
      </c>
      <c r="C29" s="461"/>
      <c r="D29" s="87" t="s">
        <v>571</v>
      </c>
      <c r="E29" s="327">
        <f>(1.3*3)*1.19</f>
        <v>4.641</v>
      </c>
      <c r="F29" s="328">
        <v>1.8564</v>
      </c>
      <c r="G29" s="329">
        <v>3.3914999999999997</v>
      </c>
      <c r="H29" s="92">
        <v>3.4985999999999997</v>
      </c>
      <c r="I29" s="68">
        <v>2.04</v>
      </c>
      <c r="J29" s="68">
        <v>2.64</v>
      </c>
      <c r="K29" s="105"/>
      <c r="L29" s="358">
        <f aca="true" t="shared" si="2" ref="L29:P31">0.71*3</f>
        <v>2.13</v>
      </c>
      <c r="M29" s="358" t="s">
        <v>493</v>
      </c>
      <c r="N29" s="358">
        <f t="shared" si="2"/>
        <v>2.13</v>
      </c>
      <c r="O29" s="358">
        <f t="shared" si="2"/>
        <v>2.13</v>
      </c>
      <c r="P29" s="358">
        <f t="shared" si="2"/>
        <v>2.13</v>
      </c>
      <c r="Q29" s="358" t="s">
        <v>493</v>
      </c>
      <c r="R29" s="358">
        <v>14.7</v>
      </c>
      <c r="S29" s="358">
        <v>14.7</v>
      </c>
      <c r="T29" s="358">
        <v>11.7</v>
      </c>
      <c r="U29" s="358">
        <v>11.7</v>
      </c>
      <c r="V29" s="18">
        <v>2.93</v>
      </c>
      <c r="W29" s="18">
        <v>3.53</v>
      </c>
      <c r="X29" s="68">
        <v>3.64</v>
      </c>
      <c r="Y29" s="330">
        <v>0</v>
      </c>
      <c r="Z29" s="92">
        <v>4.5</v>
      </c>
      <c r="AA29" s="92">
        <v>4.75</v>
      </c>
      <c r="AB29" s="92">
        <v>10.7</v>
      </c>
      <c r="AC29" s="92">
        <v>3.89</v>
      </c>
      <c r="AD29" s="68">
        <v>2.76</v>
      </c>
      <c r="AE29" s="92">
        <v>3.87</v>
      </c>
      <c r="AF29" s="331" t="s">
        <v>494</v>
      </c>
      <c r="AG29" s="331">
        <v>2.82</v>
      </c>
      <c r="AH29" s="331">
        <v>0</v>
      </c>
      <c r="AI29" s="331">
        <v>2.46</v>
      </c>
      <c r="AJ29" s="331">
        <v>0</v>
      </c>
      <c r="AK29" s="331">
        <v>0</v>
      </c>
      <c r="AL29" s="92">
        <v>3.87</v>
      </c>
      <c r="AM29" s="331">
        <v>3.18</v>
      </c>
      <c r="AN29" s="331" t="s">
        <v>494</v>
      </c>
      <c r="AO29" s="243">
        <v>3.93</v>
      </c>
      <c r="AP29" s="243">
        <v>3.75</v>
      </c>
      <c r="AQ29" s="333">
        <v>2.68</v>
      </c>
      <c r="AR29" s="92">
        <v>3.9</v>
      </c>
      <c r="AS29" s="68">
        <v>3.96</v>
      </c>
      <c r="AT29" s="68">
        <v>3.75</v>
      </c>
      <c r="AU29" s="105">
        <v>3.534</v>
      </c>
      <c r="AV29" s="105">
        <v>2.856</v>
      </c>
      <c r="AW29" s="243">
        <v>2.38</v>
      </c>
      <c r="AX29" s="92">
        <v>15</v>
      </c>
      <c r="AY29" s="92">
        <v>9</v>
      </c>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18"/>
      <c r="CE29" s="118"/>
      <c r="CF29" s="118"/>
      <c r="CG29" s="118"/>
      <c r="CH29" s="9"/>
      <c r="CI29" s="9"/>
      <c r="CJ29" s="9"/>
      <c r="CK29" s="9"/>
      <c r="CL29" s="9"/>
      <c r="CM29" s="9"/>
      <c r="CN29" s="9"/>
      <c r="CO29" s="9"/>
      <c r="CP29" s="9"/>
      <c r="CQ29" s="9"/>
      <c r="CR29" s="9"/>
      <c r="CS29" s="9"/>
    </row>
    <row r="30" spans="1:97" ht="24">
      <c r="A30" s="53" t="s">
        <v>283</v>
      </c>
      <c r="B30" s="418" t="s">
        <v>17</v>
      </c>
      <c r="C30" s="461"/>
      <c r="D30" s="87" t="s">
        <v>571</v>
      </c>
      <c r="E30" s="327">
        <f>(0.6*3)*1.19</f>
        <v>2.142</v>
      </c>
      <c r="F30" s="328">
        <v>1.071</v>
      </c>
      <c r="G30" s="329">
        <v>1.8</v>
      </c>
      <c r="H30" s="92">
        <v>1.7492999999999999</v>
      </c>
      <c r="I30" s="68">
        <v>1.17</v>
      </c>
      <c r="J30" s="68">
        <v>2.64</v>
      </c>
      <c r="K30" s="105"/>
      <c r="L30" s="358">
        <f t="shared" si="2"/>
        <v>2.13</v>
      </c>
      <c r="M30" s="358" t="s">
        <v>493</v>
      </c>
      <c r="N30" s="358">
        <f t="shared" si="2"/>
        <v>2.13</v>
      </c>
      <c r="O30" s="358">
        <f t="shared" si="2"/>
        <v>2.13</v>
      </c>
      <c r="P30" s="358">
        <f t="shared" si="2"/>
        <v>2.13</v>
      </c>
      <c r="Q30" s="358" t="s">
        <v>493</v>
      </c>
      <c r="R30" s="358">
        <v>14.7</v>
      </c>
      <c r="S30" s="358">
        <v>14.7</v>
      </c>
      <c r="T30" s="358">
        <v>11.7</v>
      </c>
      <c r="U30" s="358">
        <v>11.7</v>
      </c>
      <c r="V30" s="18">
        <v>2.11</v>
      </c>
      <c r="W30" s="18">
        <v>2.11</v>
      </c>
      <c r="X30" s="68">
        <v>2.21</v>
      </c>
      <c r="Y30" s="330">
        <v>0</v>
      </c>
      <c r="Z30" s="92">
        <v>0</v>
      </c>
      <c r="AA30" s="68">
        <v>2.25</v>
      </c>
      <c r="AB30" s="92">
        <v>8.2</v>
      </c>
      <c r="AC30" s="68">
        <v>2.25</v>
      </c>
      <c r="AD30" s="68">
        <v>1.38</v>
      </c>
      <c r="AE30" s="92">
        <v>1.77</v>
      </c>
      <c r="AF30" s="331" t="s">
        <v>494</v>
      </c>
      <c r="AG30" s="331">
        <v>1.74</v>
      </c>
      <c r="AH30" s="331">
        <v>0</v>
      </c>
      <c r="AI30" s="331">
        <v>1.39</v>
      </c>
      <c r="AJ30" s="331">
        <v>0</v>
      </c>
      <c r="AK30" s="331">
        <v>0</v>
      </c>
      <c r="AL30" s="92">
        <v>1.77</v>
      </c>
      <c r="AM30" s="331">
        <v>3.18</v>
      </c>
      <c r="AN30" s="331" t="s">
        <v>494</v>
      </c>
      <c r="AO30" s="243">
        <v>1.89</v>
      </c>
      <c r="AP30" s="243">
        <v>1.89</v>
      </c>
      <c r="AQ30" s="333">
        <v>1.42</v>
      </c>
      <c r="AR30" s="68">
        <v>2.07</v>
      </c>
      <c r="AS30" s="92">
        <v>2.1</v>
      </c>
      <c r="AT30" s="68">
        <v>2.07</v>
      </c>
      <c r="AU30" s="105">
        <v>3.534</v>
      </c>
      <c r="AV30" s="68">
        <v>1.785</v>
      </c>
      <c r="AW30" s="243">
        <v>1.18</v>
      </c>
      <c r="AX30" s="92">
        <v>15</v>
      </c>
      <c r="AY30" s="92">
        <v>9</v>
      </c>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8"/>
      <c r="CF30" s="118"/>
      <c r="CG30" s="118"/>
      <c r="CH30" s="9"/>
      <c r="CI30" s="9"/>
      <c r="CJ30" s="9"/>
      <c r="CK30" s="9"/>
      <c r="CL30" s="9"/>
      <c r="CM30" s="9"/>
      <c r="CN30" s="9"/>
      <c r="CO30" s="9"/>
      <c r="CP30" s="9"/>
      <c r="CQ30" s="9"/>
      <c r="CR30" s="9"/>
      <c r="CS30" s="9"/>
    </row>
    <row r="31" spans="1:97" ht="24">
      <c r="A31" s="53" t="s">
        <v>284</v>
      </c>
      <c r="B31" s="418" t="s">
        <v>21</v>
      </c>
      <c r="C31" s="461"/>
      <c r="D31" s="87" t="s">
        <v>571</v>
      </c>
      <c r="E31" s="327">
        <f>(0.6*3)*1.19</f>
        <v>2.142</v>
      </c>
      <c r="F31" s="328">
        <v>1.071</v>
      </c>
      <c r="G31" s="329">
        <v>1.8</v>
      </c>
      <c r="H31" s="92">
        <v>1.7492999999999999</v>
      </c>
      <c r="I31" s="68">
        <v>1.17</v>
      </c>
      <c r="J31" s="68">
        <v>2.64</v>
      </c>
      <c r="K31" s="105"/>
      <c r="L31" s="358">
        <f t="shared" si="2"/>
        <v>2.13</v>
      </c>
      <c r="M31" s="358" t="s">
        <v>493</v>
      </c>
      <c r="N31" s="358">
        <f t="shared" si="2"/>
        <v>2.13</v>
      </c>
      <c r="O31" s="358">
        <f t="shared" si="2"/>
        <v>2.13</v>
      </c>
      <c r="P31" s="358">
        <f t="shared" si="2"/>
        <v>2.13</v>
      </c>
      <c r="Q31" s="358" t="s">
        <v>493</v>
      </c>
      <c r="R31" s="358">
        <v>14.7</v>
      </c>
      <c r="S31" s="358">
        <v>14.7</v>
      </c>
      <c r="T31" s="358">
        <v>11.7</v>
      </c>
      <c r="U31" s="358">
        <v>11.7</v>
      </c>
      <c r="V31" s="18">
        <v>2.11</v>
      </c>
      <c r="W31" s="18">
        <v>2.11</v>
      </c>
      <c r="X31" s="68">
        <v>2.21</v>
      </c>
      <c r="Y31" s="330">
        <v>0</v>
      </c>
      <c r="Z31" s="92">
        <v>0</v>
      </c>
      <c r="AA31" s="68">
        <v>2.25</v>
      </c>
      <c r="AB31" s="92">
        <v>8.2</v>
      </c>
      <c r="AC31" s="68">
        <v>2.25</v>
      </c>
      <c r="AD31" s="68">
        <v>1.38</v>
      </c>
      <c r="AE31" s="92">
        <v>1.77</v>
      </c>
      <c r="AF31" s="331" t="s">
        <v>494</v>
      </c>
      <c r="AG31" s="331">
        <v>1.74</v>
      </c>
      <c r="AH31" s="331">
        <v>0</v>
      </c>
      <c r="AI31" s="331">
        <v>1.39</v>
      </c>
      <c r="AJ31" s="331">
        <v>0</v>
      </c>
      <c r="AK31" s="331">
        <v>0</v>
      </c>
      <c r="AL31" s="92">
        <v>1.77</v>
      </c>
      <c r="AM31" s="331">
        <v>3.18</v>
      </c>
      <c r="AN31" s="331" t="s">
        <v>494</v>
      </c>
      <c r="AO31" s="243">
        <v>1.89</v>
      </c>
      <c r="AP31" s="243">
        <v>1.89</v>
      </c>
      <c r="AQ31" s="333">
        <v>1.42</v>
      </c>
      <c r="AR31" s="68">
        <v>2.07</v>
      </c>
      <c r="AS31" s="92">
        <v>2.1</v>
      </c>
      <c r="AT31" s="68">
        <v>2.07</v>
      </c>
      <c r="AU31" s="105">
        <v>3.534</v>
      </c>
      <c r="AV31" s="68">
        <v>1.785</v>
      </c>
      <c r="AW31" s="243">
        <v>1.18</v>
      </c>
      <c r="AX31" s="92">
        <v>15</v>
      </c>
      <c r="AY31" s="92">
        <v>9</v>
      </c>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8"/>
      <c r="CE31" s="118"/>
      <c r="CF31" s="118"/>
      <c r="CG31" s="118"/>
      <c r="CH31" s="9"/>
      <c r="CI31" s="9"/>
      <c r="CJ31" s="9"/>
      <c r="CK31" s="9"/>
      <c r="CL31" s="9"/>
      <c r="CM31" s="9"/>
      <c r="CN31" s="9"/>
      <c r="CO31" s="9"/>
      <c r="CP31" s="9"/>
      <c r="CQ31" s="9"/>
      <c r="CR31" s="9"/>
      <c r="CS31" s="9"/>
    </row>
    <row r="32" spans="1:97" ht="14.25" customHeight="1">
      <c r="A32" s="53" t="s">
        <v>181</v>
      </c>
      <c r="B32" s="418" t="s">
        <v>285</v>
      </c>
      <c r="C32" s="461"/>
      <c r="D32" s="98"/>
      <c r="E32" s="327"/>
      <c r="F32" s="328"/>
      <c r="G32" s="329">
        <v>0</v>
      </c>
      <c r="H32" s="92"/>
      <c r="I32" s="68"/>
      <c r="J32" s="68"/>
      <c r="K32" s="105"/>
      <c r="L32" s="358">
        <f>4.64*3</f>
        <v>13.919999999999998</v>
      </c>
      <c r="M32" s="358" t="s">
        <v>493</v>
      </c>
      <c r="N32" s="358">
        <f>4.64*3</f>
        <v>13.919999999999998</v>
      </c>
      <c r="O32" s="358">
        <f>4.64*3</f>
        <v>13.919999999999998</v>
      </c>
      <c r="P32" s="358">
        <f>3.93*3</f>
        <v>11.790000000000001</v>
      </c>
      <c r="Q32" s="358" t="s">
        <v>493</v>
      </c>
      <c r="R32" s="358">
        <v>14.7</v>
      </c>
      <c r="S32" s="358">
        <v>14.7</v>
      </c>
      <c r="T32" s="358">
        <v>11.7</v>
      </c>
      <c r="U32" s="358">
        <v>11.7</v>
      </c>
      <c r="V32" s="18"/>
      <c r="W32" s="18"/>
      <c r="X32" s="68"/>
      <c r="Y32" s="36"/>
      <c r="Z32" s="92"/>
      <c r="AA32" s="68"/>
      <c r="AB32" s="92"/>
      <c r="AC32" s="68"/>
      <c r="AD32" s="68" t="s">
        <v>370</v>
      </c>
      <c r="AE32" s="68"/>
      <c r="AF32" s="53"/>
      <c r="AG32" s="53"/>
      <c r="AH32" s="53"/>
      <c r="AI32" s="53"/>
      <c r="AJ32" s="53"/>
      <c r="AK32" s="53"/>
      <c r="AL32" s="68"/>
      <c r="AM32" s="53"/>
      <c r="AN32" s="53"/>
      <c r="AO32" s="243"/>
      <c r="AP32" s="243"/>
      <c r="AQ32" s="243"/>
      <c r="AR32" s="68"/>
      <c r="AS32" s="68"/>
      <c r="AT32" s="68"/>
      <c r="AU32" s="68"/>
      <c r="AV32" s="68"/>
      <c r="AW32" s="243"/>
      <c r="AX32" s="92">
        <v>15</v>
      </c>
      <c r="AY32" s="92">
        <v>9</v>
      </c>
      <c r="AZ32" s="118"/>
      <c r="BA32" s="118"/>
      <c r="BB32" s="118"/>
      <c r="BC32" s="118"/>
      <c r="BD32" s="118"/>
      <c r="BE32" s="118"/>
      <c r="BF32" s="118"/>
      <c r="BG32" s="118"/>
      <c r="BH32" s="118"/>
      <c r="BI32" s="118"/>
      <c r="BJ32" s="118"/>
      <c r="BK32" s="118"/>
      <c r="BL32" s="118"/>
      <c r="BM32" s="118"/>
      <c r="BN32" s="118"/>
      <c r="BO32" s="118"/>
      <c r="BP32" s="118"/>
      <c r="BQ32" s="118"/>
      <c r="BR32" s="118"/>
      <c r="BS32" s="118"/>
      <c r="BT32" s="118"/>
      <c r="BU32" s="118"/>
      <c r="BV32" s="118"/>
      <c r="BW32" s="118"/>
      <c r="BX32" s="118"/>
      <c r="BY32" s="118"/>
      <c r="BZ32" s="118"/>
      <c r="CA32" s="118"/>
      <c r="CB32" s="118"/>
      <c r="CC32" s="118"/>
      <c r="CD32" s="118"/>
      <c r="CE32" s="118"/>
      <c r="CF32" s="118"/>
      <c r="CG32" s="118"/>
      <c r="CH32" s="9"/>
      <c r="CI32" s="9"/>
      <c r="CJ32" s="9"/>
      <c r="CK32" s="9"/>
      <c r="CL32" s="9"/>
      <c r="CM32" s="9"/>
      <c r="CN32" s="9"/>
      <c r="CO32" s="9"/>
      <c r="CP32" s="9"/>
      <c r="CQ32" s="9"/>
      <c r="CR32" s="9"/>
      <c r="CS32" s="9"/>
    </row>
    <row r="33" spans="1:97" ht="24">
      <c r="A33" s="53" t="s">
        <v>286</v>
      </c>
      <c r="B33" s="418" t="s">
        <v>14</v>
      </c>
      <c r="C33" s="461"/>
      <c r="D33" s="87" t="s">
        <v>571</v>
      </c>
      <c r="E33" s="327">
        <f>(4.2*3)*1.19</f>
        <v>14.994000000000002</v>
      </c>
      <c r="F33" s="328">
        <v>11.3883</v>
      </c>
      <c r="G33" s="329">
        <v>14.25</v>
      </c>
      <c r="H33" s="92">
        <v>15.3153</v>
      </c>
      <c r="I33" s="68">
        <v>11.07</v>
      </c>
      <c r="J33" s="68">
        <v>11.4</v>
      </c>
      <c r="K33" s="105"/>
      <c r="L33" s="358">
        <f aca="true" t="shared" si="3" ref="L33:O35">4.64*3</f>
        <v>13.919999999999998</v>
      </c>
      <c r="M33" s="358" t="s">
        <v>493</v>
      </c>
      <c r="N33" s="358">
        <f t="shared" si="3"/>
        <v>13.919999999999998</v>
      </c>
      <c r="O33" s="358">
        <f t="shared" si="3"/>
        <v>13.919999999999998</v>
      </c>
      <c r="P33" s="358">
        <f>3.93*3</f>
        <v>11.790000000000001</v>
      </c>
      <c r="Q33" s="358" t="s">
        <v>493</v>
      </c>
      <c r="R33" s="358">
        <v>14.7</v>
      </c>
      <c r="S33" s="358">
        <v>14.7</v>
      </c>
      <c r="T33" s="358">
        <v>11.7</v>
      </c>
      <c r="U33" s="358">
        <v>11.7</v>
      </c>
      <c r="V33" s="18">
        <v>14.1</v>
      </c>
      <c r="W33" s="18">
        <v>15.35</v>
      </c>
      <c r="X33" s="68">
        <v>15.71</v>
      </c>
      <c r="Y33" s="330">
        <v>15.35</v>
      </c>
      <c r="Z33" s="92">
        <v>16.49</v>
      </c>
      <c r="AA33" s="92">
        <v>19.49</v>
      </c>
      <c r="AB33" s="92">
        <v>25.44</v>
      </c>
      <c r="AC33" s="92">
        <v>15.32</v>
      </c>
      <c r="AD33" s="68" t="s">
        <v>371</v>
      </c>
      <c r="AE33" s="68">
        <v>17.67</v>
      </c>
      <c r="AF33" s="331">
        <v>15.3</v>
      </c>
      <c r="AG33" s="53">
        <v>13.89</v>
      </c>
      <c r="AH33" s="53">
        <v>13.89</v>
      </c>
      <c r="AI33" s="53">
        <v>13.17</v>
      </c>
      <c r="AJ33" s="53">
        <v>13.17</v>
      </c>
      <c r="AK33" s="53">
        <v>17.67</v>
      </c>
      <c r="AL33" s="68">
        <v>17.67</v>
      </c>
      <c r="AM33" s="53">
        <v>13.89</v>
      </c>
      <c r="AN33" s="331">
        <v>15.3</v>
      </c>
      <c r="AO33" s="243">
        <v>14.85</v>
      </c>
      <c r="AP33" s="243">
        <v>14.85</v>
      </c>
      <c r="AQ33" s="333">
        <v>13.2</v>
      </c>
      <c r="AR33" s="68">
        <v>14.64</v>
      </c>
      <c r="AS33" s="68">
        <v>14.82</v>
      </c>
      <c r="AT33" s="92">
        <v>15.9</v>
      </c>
      <c r="AU33" s="105">
        <v>14.244</v>
      </c>
      <c r="AV33" s="105">
        <v>13.566</v>
      </c>
      <c r="AW33" s="243">
        <v>13.47</v>
      </c>
      <c r="AX33" s="92">
        <v>15</v>
      </c>
      <c r="AY33" s="92">
        <v>9</v>
      </c>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8"/>
      <c r="CF33" s="118"/>
      <c r="CG33" s="118"/>
      <c r="CH33" s="9"/>
      <c r="CI33" s="9"/>
      <c r="CJ33" s="9"/>
      <c r="CK33" s="9"/>
      <c r="CL33" s="9"/>
      <c r="CM33" s="9"/>
      <c r="CN33" s="9"/>
      <c r="CO33" s="9"/>
      <c r="CP33" s="9"/>
      <c r="CQ33" s="9"/>
      <c r="CR33" s="9"/>
      <c r="CS33" s="9"/>
    </row>
    <row r="34" spans="1:97" ht="24">
      <c r="A34" s="53" t="s">
        <v>287</v>
      </c>
      <c r="B34" s="418" t="s">
        <v>17</v>
      </c>
      <c r="C34" s="461"/>
      <c r="D34" s="87" t="s">
        <v>571</v>
      </c>
      <c r="E34" s="327">
        <f>(4.2*3)*1.19</f>
        <v>14.994000000000002</v>
      </c>
      <c r="F34" s="328">
        <v>11.3883</v>
      </c>
      <c r="G34" s="329">
        <v>13.47</v>
      </c>
      <c r="H34" s="92">
        <v>15.3153</v>
      </c>
      <c r="I34" s="68">
        <v>11.07</v>
      </c>
      <c r="J34" s="68">
        <v>11.4</v>
      </c>
      <c r="K34" s="105"/>
      <c r="L34" s="358">
        <f t="shared" si="3"/>
        <v>13.919999999999998</v>
      </c>
      <c r="M34" s="358" t="s">
        <v>493</v>
      </c>
      <c r="N34" s="358">
        <f t="shared" si="3"/>
        <v>13.919999999999998</v>
      </c>
      <c r="O34" s="358">
        <f t="shared" si="3"/>
        <v>13.919999999999998</v>
      </c>
      <c r="P34" s="358">
        <f>3.93*3</f>
        <v>11.790000000000001</v>
      </c>
      <c r="Q34" s="358" t="s">
        <v>493</v>
      </c>
      <c r="R34" s="358">
        <v>14.7</v>
      </c>
      <c r="S34" s="358">
        <v>14.7</v>
      </c>
      <c r="T34" s="358">
        <v>11.7</v>
      </c>
      <c r="U34" s="358">
        <v>11.7</v>
      </c>
      <c r="V34" s="18">
        <v>14.1</v>
      </c>
      <c r="W34" s="18">
        <v>14.99</v>
      </c>
      <c r="X34" s="68">
        <v>15.35</v>
      </c>
      <c r="Y34" s="330">
        <v>15.35</v>
      </c>
      <c r="Z34" s="92">
        <v>16.49</v>
      </c>
      <c r="AA34" s="92">
        <v>19.49</v>
      </c>
      <c r="AB34" s="92">
        <v>25.44</v>
      </c>
      <c r="AC34" s="92">
        <v>15.32</v>
      </c>
      <c r="AD34" s="68" t="s">
        <v>371</v>
      </c>
      <c r="AE34" s="68">
        <v>12.57</v>
      </c>
      <c r="AF34" s="331">
        <v>13.8</v>
      </c>
      <c r="AG34" s="53">
        <v>13.89</v>
      </c>
      <c r="AH34" s="53">
        <v>13.89</v>
      </c>
      <c r="AI34" s="53">
        <v>13.17</v>
      </c>
      <c r="AJ34" s="53">
        <v>13.17</v>
      </c>
      <c r="AK34" s="53">
        <v>12.57</v>
      </c>
      <c r="AL34" s="68">
        <v>12.57</v>
      </c>
      <c r="AM34" s="53">
        <v>13.89</v>
      </c>
      <c r="AN34" s="331">
        <v>13.8</v>
      </c>
      <c r="AO34" s="243">
        <v>14.85</v>
      </c>
      <c r="AP34" s="243">
        <v>14.85</v>
      </c>
      <c r="AQ34" s="333">
        <v>13.2</v>
      </c>
      <c r="AR34" s="68">
        <v>14.64</v>
      </c>
      <c r="AS34" s="68">
        <v>14.82</v>
      </c>
      <c r="AT34" s="92">
        <v>15.9</v>
      </c>
      <c r="AU34" s="105">
        <v>14.244</v>
      </c>
      <c r="AV34" s="105">
        <v>13.566</v>
      </c>
      <c r="AW34" s="243">
        <v>11.97</v>
      </c>
      <c r="AX34" s="92">
        <v>15</v>
      </c>
      <c r="AY34" s="92">
        <v>9</v>
      </c>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9"/>
      <c r="CI34" s="9"/>
      <c r="CJ34" s="9"/>
      <c r="CK34" s="9"/>
      <c r="CL34" s="9"/>
      <c r="CM34" s="9"/>
      <c r="CN34" s="9"/>
      <c r="CO34" s="9"/>
      <c r="CP34" s="9"/>
      <c r="CQ34" s="9"/>
      <c r="CR34" s="9"/>
      <c r="CS34" s="9"/>
    </row>
    <row r="35" spans="1:97" ht="24">
      <c r="A35" s="53" t="s">
        <v>288</v>
      </c>
      <c r="B35" s="418" t="s">
        <v>21</v>
      </c>
      <c r="C35" s="461"/>
      <c r="D35" s="87" t="s">
        <v>571</v>
      </c>
      <c r="E35" s="327">
        <f>(4.2*3)*1.19</f>
        <v>14.994000000000002</v>
      </c>
      <c r="F35" s="328">
        <v>11.3883</v>
      </c>
      <c r="G35" s="329">
        <v>13.47</v>
      </c>
      <c r="H35" s="92">
        <v>15.3153</v>
      </c>
      <c r="I35" s="68">
        <v>11.07</v>
      </c>
      <c r="J35" s="68">
        <v>11.4</v>
      </c>
      <c r="K35" s="105"/>
      <c r="L35" s="358">
        <f t="shared" si="3"/>
        <v>13.919999999999998</v>
      </c>
      <c r="M35" s="358" t="s">
        <v>493</v>
      </c>
      <c r="N35" s="358">
        <f t="shared" si="3"/>
        <v>13.919999999999998</v>
      </c>
      <c r="O35" s="358">
        <f t="shared" si="3"/>
        <v>13.919999999999998</v>
      </c>
      <c r="P35" s="358">
        <f>3.93*3</f>
        <v>11.790000000000001</v>
      </c>
      <c r="Q35" s="358" t="s">
        <v>493</v>
      </c>
      <c r="R35" s="358">
        <v>14.7</v>
      </c>
      <c r="S35" s="358">
        <v>14.7</v>
      </c>
      <c r="T35" s="358">
        <v>11.7</v>
      </c>
      <c r="U35" s="358">
        <v>11.7</v>
      </c>
      <c r="V35" s="18">
        <v>14.1</v>
      </c>
      <c r="W35" s="18">
        <v>14.99</v>
      </c>
      <c r="X35" s="68">
        <v>15.35</v>
      </c>
      <c r="Y35" s="330">
        <v>15.35</v>
      </c>
      <c r="Z35" s="68">
        <v>16.49</v>
      </c>
      <c r="AA35" s="68">
        <v>19.49</v>
      </c>
      <c r="AB35" s="92">
        <v>25.44</v>
      </c>
      <c r="AC35" s="68">
        <v>15.32</v>
      </c>
      <c r="AD35" s="68" t="s">
        <v>371</v>
      </c>
      <c r="AE35" s="68">
        <v>12.57</v>
      </c>
      <c r="AF35" s="331">
        <v>13.8</v>
      </c>
      <c r="AG35" s="53">
        <v>13.89</v>
      </c>
      <c r="AH35" s="53">
        <v>13.89</v>
      </c>
      <c r="AI35" s="53">
        <v>13.17</v>
      </c>
      <c r="AJ35" s="53">
        <v>13.17</v>
      </c>
      <c r="AK35" s="53">
        <v>12.57</v>
      </c>
      <c r="AL35" s="68">
        <v>12.57</v>
      </c>
      <c r="AM35" s="53">
        <v>13.89</v>
      </c>
      <c r="AN35" s="331">
        <v>13.8</v>
      </c>
      <c r="AO35" s="243">
        <v>14.85</v>
      </c>
      <c r="AP35" s="243">
        <v>14.85</v>
      </c>
      <c r="AQ35" s="333">
        <v>13.2</v>
      </c>
      <c r="AR35" s="68">
        <v>14.64</v>
      </c>
      <c r="AS35" s="68">
        <v>14.82</v>
      </c>
      <c r="AT35" s="92">
        <v>15.9</v>
      </c>
      <c r="AU35" s="105">
        <v>14.244</v>
      </c>
      <c r="AV35" s="105">
        <v>13.566</v>
      </c>
      <c r="AW35" s="243">
        <v>11.97</v>
      </c>
      <c r="AX35" s="92">
        <v>15</v>
      </c>
      <c r="AY35" s="92">
        <v>9</v>
      </c>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8"/>
      <c r="CF35" s="118"/>
      <c r="CG35" s="118"/>
      <c r="CH35" s="9"/>
      <c r="CI35" s="9"/>
      <c r="CJ35" s="9"/>
      <c r="CK35" s="9"/>
      <c r="CL35" s="9"/>
      <c r="CM35" s="9"/>
      <c r="CN35" s="9"/>
      <c r="CO35" s="9"/>
      <c r="CP35" s="9"/>
      <c r="CQ35" s="9"/>
      <c r="CR35" s="9"/>
      <c r="CS35" s="9"/>
    </row>
    <row r="36" spans="1:97" ht="14.25">
      <c r="A36" s="54" t="s">
        <v>135</v>
      </c>
      <c r="B36" s="539" t="s">
        <v>289</v>
      </c>
      <c r="C36" s="540"/>
      <c r="D36" s="98"/>
      <c r="E36" s="327"/>
      <c r="F36" s="328"/>
      <c r="G36" s="329">
        <v>0</v>
      </c>
      <c r="H36" s="92"/>
      <c r="I36" s="68"/>
      <c r="J36" s="68"/>
      <c r="K36" s="105"/>
      <c r="L36" s="358"/>
      <c r="M36" s="358" t="s">
        <v>493</v>
      </c>
      <c r="N36" s="358"/>
      <c r="O36" s="358"/>
      <c r="P36" s="358"/>
      <c r="Q36" s="358"/>
      <c r="R36" s="358"/>
      <c r="S36" s="358"/>
      <c r="T36" s="358"/>
      <c r="U36" s="358"/>
      <c r="V36" s="18"/>
      <c r="W36" s="18"/>
      <c r="X36" s="68"/>
      <c r="Y36" s="36"/>
      <c r="Z36" s="68"/>
      <c r="AA36" s="68"/>
      <c r="AB36" s="92"/>
      <c r="AC36" s="68"/>
      <c r="AD36" s="68"/>
      <c r="AE36" s="68"/>
      <c r="AF36" s="53"/>
      <c r="AG36" s="53"/>
      <c r="AH36" s="53"/>
      <c r="AI36" s="53"/>
      <c r="AJ36" s="53"/>
      <c r="AK36" s="53"/>
      <c r="AL36" s="68"/>
      <c r="AM36" s="53"/>
      <c r="AN36" s="53"/>
      <c r="AO36" s="243"/>
      <c r="AP36" s="243"/>
      <c r="AQ36" s="243"/>
      <c r="AR36" s="68"/>
      <c r="AS36" s="68"/>
      <c r="AT36" s="68"/>
      <c r="AU36" s="68"/>
      <c r="AV36" s="68"/>
      <c r="AW36" s="243"/>
      <c r="AX36" s="68"/>
      <c r="AY36" s="6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118"/>
      <c r="CG36" s="118"/>
      <c r="CH36" s="9"/>
      <c r="CI36" s="9"/>
      <c r="CJ36" s="9"/>
      <c r="CK36" s="9"/>
      <c r="CL36" s="9"/>
      <c r="CM36" s="9"/>
      <c r="CN36" s="9"/>
      <c r="CO36" s="9"/>
      <c r="CP36" s="9"/>
      <c r="CQ36" s="9"/>
      <c r="CR36" s="9"/>
      <c r="CS36" s="9"/>
    </row>
    <row r="37" spans="1:97" ht="14.25" customHeight="1">
      <c r="A37" s="53" t="s">
        <v>290</v>
      </c>
      <c r="B37" s="418" t="s">
        <v>291</v>
      </c>
      <c r="C37" s="461"/>
      <c r="D37" s="98"/>
      <c r="E37" s="327"/>
      <c r="F37" s="328"/>
      <c r="G37" s="329">
        <v>0</v>
      </c>
      <c r="H37" s="92"/>
      <c r="I37" s="68"/>
      <c r="J37" s="68"/>
      <c r="K37" s="105"/>
      <c r="L37" s="358">
        <v>0</v>
      </c>
      <c r="M37" s="358" t="s">
        <v>493</v>
      </c>
      <c r="N37" s="358">
        <v>0</v>
      </c>
      <c r="O37" s="358">
        <v>0</v>
      </c>
      <c r="P37" s="358">
        <v>0</v>
      </c>
      <c r="Q37" s="358" t="s">
        <v>493</v>
      </c>
      <c r="R37" s="358">
        <v>0</v>
      </c>
      <c r="S37" s="358">
        <v>0</v>
      </c>
      <c r="T37" s="358">
        <v>0</v>
      </c>
      <c r="U37" s="358">
        <v>0</v>
      </c>
      <c r="V37" s="18"/>
      <c r="W37" s="18"/>
      <c r="X37" s="68"/>
      <c r="Y37" s="36"/>
      <c r="Z37" s="68"/>
      <c r="AA37" s="68"/>
      <c r="AB37" s="92"/>
      <c r="AC37" s="68"/>
      <c r="AD37" s="68"/>
      <c r="AE37" s="68"/>
      <c r="AF37" s="53"/>
      <c r="AG37" s="53"/>
      <c r="AH37" s="53"/>
      <c r="AI37" s="53"/>
      <c r="AJ37" s="53"/>
      <c r="AK37" s="53"/>
      <c r="AL37" s="68"/>
      <c r="AM37" s="53"/>
      <c r="AN37" s="53"/>
      <c r="AO37" s="243"/>
      <c r="AP37" s="243"/>
      <c r="AQ37" s="243"/>
      <c r="AR37" s="68"/>
      <c r="AS37" s="68"/>
      <c r="AT37" s="68"/>
      <c r="AU37" s="68"/>
      <c r="AV37" s="68"/>
      <c r="AW37" s="243"/>
      <c r="AX37" s="92">
        <v>15</v>
      </c>
      <c r="AY37" s="92">
        <v>9</v>
      </c>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9"/>
      <c r="CI37" s="9"/>
      <c r="CJ37" s="9"/>
      <c r="CK37" s="9"/>
      <c r="CL37" s="9"/>
      <c r="CM37" s="9"/>
      <c r="CN37" s="9"/>
      <c r="CO37" s="9"/>
      <c r="CP37" s="9"/>
      <c r="CQ37" s="9"/>
      <c r="CR37" s="9"/>
      <c r="CS37" s="9"/>
    </row>
    <row r="38" spans="1:97" ht="24">
      <c r="A38" s="53" t="s">
        <v>292</v>
      </c>
      <c r="B38" s="418" t="s">
        <v>14</v>
      </c>
      <c r="C38" s="461"/>
      <c r="D38" s="87" t="s">
        <v>571</v>
      </c>
      <c r="E38" s="327">
        <f>(1.3*3)*1.19</f>
        <v>4.641</v>
      </c>
      <c r="F38" s="328">
        <v>1.8564</v>
      </c>
      <c r="G38" s="329">
        <v>0</v>
      </c>
      <c r="H38" s="92">
        <v>4.4268</v>
      </c>
      <c r="I38" s="68">
        <v>0</v>
      </c>
      <c r="J38" s="68">
        <v>2.64</v>
      </c>
      <c r="K38" s="105"/>
      <c r="L38" s="358">
        <v>0</v>
      </c>
      <c r="M38" s="358" t="s">
        <v>493</v>
      </c>
      <c r="N38" s="358">
        <v>0</v>
      </c>
      <c r="O38" s="358">
        <v>0</v>
      </c>
      <c r="P38" s="358">
        <v>0</v>
      </c>
      <c r="Q38" s="358" t="s">
        <v>493</v>
      </c>
      <c r="R38" s="358">
        <v>0</v>
      </c>
      <c r="S38" s="358">
        <v>0</v>
      </c>
      <c r="T38" s="358">
        <v>0</v>
      </c>
      <c r="U38" s="358">
        <v>0</v>
      </c>
      <c r="V38" s="18">
        <v>0</v>
      </c>
      <c r="W38" s="18">
        <v>2.14</v>
      </c>
      <c r="X38" s="68">
        <v>2.32</v>
      </c>
      <c r="Y38" s="330">
        <v>0</v>
      </c>
      <c r="Z38" s="92">
        <v>4.5</v>
      </c>
      <c r="AA38" s="68">
        <v>4.75</v>
      </c>
      <c r="AB38" s="92">
        <v>10.7</v>
      </c>
      <c r="AC38" s="68">
        <v>3.89</v>
      </c>
      <c r="AD38" s="92">
        <v>2.1</v>
      </c>
      <c r="AE38" s="92">
        <v>4.71</v>
      </c>
      <c r="AF38" s="331" t="s">
        <v>494</v>
      </c>
      <c r="AG38" s="331">
        <v>0</v>
      </c>
      <c r="AH38" s="331">
        <v>0</v>
      </c>
      <c r="AI38" s="331">
        <v>0</v>
      </c>
      <c r="AJ38" s="331">
        <v>0</v>
      </c>
      <c r="AK38" s="331">
        <v>0</v>
      </c>
      <c r="AL38" s="92">
        <v>4.71</v>
      </c>
      <c r="AM38" s="331">
        <v>3.18</v>
      </c>
      <c r="AN38" s="331" t="s">
        <v>494</v>
      </c>
      <c r="AO38" s="243">
        <v>5.52</v>
      </c>
      <c r="AP38" s="243">
        <v>3.75</v>
      </c>
      <c r="AQ38" s="334">
        <v>0</v>
      </c>
      <c r="AR38" s="68">
        <v>2.46</v>
      </c>
      <c r="AS38" s="68">
        <v>5.04</v>
      </c>
      <c r="AT38" s="68">
        <v>5.64</v>
      </c>
      <c r="AU38" s="105" t="s">
        <v>560</v>
      </c>
      <c r="AV38" s="105">
        <v>2.856</v>
      </c>
      <c r="AW38" s="243"/>
      <c r="AX38" s="92">
        <v>15</v>
      </c>
      <c r="AY38" s="92">
        <v>9</v>
      </c>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9"/>
      <c r="CI38" s="9"/>
      <c r="CJ38" s="9"/>
      <c r="CK38" s="9"/>
      <c r="CL38" s="9"/>
      <c r="CM38" s="9"/>
      <c r="CN38" s="9"/>
      <c r="CO38" s="9"/>
      <c r="CP38" s="9"/>
      <c r="CQ38" s="9"/>
      <c r="CR38" s="9"/>
      <c r="CS38" s="9"/>
    </row>
    <row r="39" spans="1:97" ht="24">
      <c r="A39" s="53" t="s">
        <v>293</v>
      </c>
      <c r="B39" s="418" t="s">
        <v>17</v>
      </c>
      <c r="C39" s="461"/>
      <c r="D39" s="87" t="s">
        <v>571</v>
      </c>
      <c r="E39" s="327">
        <f>(0.6*3)*1.19</f>
        <v>2.142</v>
      </c>
      <c r="F39" s="328">
        <v>1.071</v>
      </c>
      <c r="G39" s="329">
        <v>0</v>
      </c>
      <c r="H39" s="92">
        <v>3.0344999999999995</v>
      </c>
      <c r="I39" s="68">
        <v>0</v>
      </c>
      <c r="J39" s="68">
        <v>2.64</v>
      </c>
      <c r="K39" s="105"/>
      <c r="L39" s="358">
        <v>0</v>
      </c>
      <c r="M39" s="358" t="s">
        <v>493</v>
      </c>
      <c r="N39" s="358">
        <v>0</v>
      </c>
      <c r="O39" s="358">
        <v>0</v>
      </c>
      <c r="P39" s="358">
        <v>0</v>
      </c>
      <c r="Q39" s="358" t="s">
        <v>493</v>
      </c>
      <c r="R39" s="358">
        <v>0</v>
      </c>
      <c r="S39" s="358">
        <v>0</v>
      </c>
      <c r="T39" s="358">
        <v>0</v>
      </c>
      <c r="U39" s="358">
        <v>0</v>
      </c>
      <c r="V39" s="18">
        <v>0</v>
      </c>
      <c r="W39" s="18">
        <v>1.43</v>
      </c>
      <c r="X39" s="68">
        <v>1.61</v>
      </c>
      <c r="Y39" s="330">
        <v>0</v>
      </c>
      <c r="Z39" s="92">
        <v>0</v>
      </c>
      <c r="AA39" s="92">
        <v>2.25</v>
      </c>
      <c r="AB39" s="92">
        <v>8.2</v>
      </c>
      <c r="AC39" s="92">
        <v>2.25</v>
      </c>
      <c r="AD39" s="92">
        <v>1.2</v>
      </c>
      <c r="AE39" s="92">
        <v>2.22</v>
      </c>
      <c r="AF39" s="331" t="s">
        <v>494</v>
      </c>
      <c r="AG39" s="331">
        <v>0</v>
      </c>
      <c r="AH39" s="331">
        <v>0</v>
      </c>
      <c r="AI39" s="331">
        <v>0</v>
      </c>
      <c r="AJ39" s="331">
        <v>0</v>
      </c>
      <c r="AK39" s="331">
        <v>0</v>
      </c>
      <c r="AL39" s="92">
        <v>2.22</v>
      </c>
      <c r="AM39" s="331">
        <v>3.18</v>
      </c>
      <c r="AN39" s="331" t="s">
        <v>494</v>
      </c>
      <c r="AO39" s="243">
        <v>2.85</v>
      </c>
      <c r="AP39" s="243">
        <v>1.89</v>
      </c>
      <c r="AQ39" s="334">
        <v>0</v>
      </c>
      <c r="AR39" s="68">
        <v>1.56</v>
      </c>
      <c r="AS39" s="68">
        <v>2.52</v>
      </c>
      <c r="AT39" s="68">
        <v>2.82</v>
      </c>
      <c r="AU39" s="105" t="s">
        <v>560</v>
      </c>
      <c r="AV39" s="68">
        <v>1.785</v>
      </c>
      <c r="AW39" s="243"/>
      <c r="AX39" s="92">
        <v>15</v>
      </c>
      <c r="AY39" s="92">
        <v>9</v>
      </c>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c r="CF39" s="118"/>
      <c r="CG39" s="118"/>
      <c r="CH39" s="9"/>
      <c r="CI39" s="9"/>
      <c r="CJ39" s="9"/>
      <c r="CK39" s="9"/>
      <c r="CL39" s="9"/>
      <c r="CM39" s="9"/>
      <c r="CN39" s="9"/>
      <c r="CO39" s="9"/>
      <c r="CP39" s="9"/>
      <c r="CQ39" s="9"/>
      <c r="CR39" s="9"/>
      <c r="CS39" s="9"/>
    </row>
    <row r="40" spans="1:97" ht="24">
      <c r="A40" s="53" t="s">
        <v>294</v>
      </c>
      <c r="B40" s="418" t="s">
        <v>21</v>
      </c>
      <c r="C40" s="461"/>
      <c r="D40" s="87" t="s">
        <v>571</v>
      </c>
      <c r="E40" s="327">
        <f>(0.6*3)*1.19</f>
        <v>2.142</v>
      </c>
      <c r="F40" s="328">
        <v>1.071</v>
      </c>
      <c r="G40" s="329">
        <v>0</v>
      </c>
      <c r="H40" s="92">
        <v>3.0344999999999995</v>
      </c>
      <c r="I40" s="68">
        <v>0</v>
      </c>
      <c r="J40" s="68">
        <v>2.64</v>
      </c>
      <c r="K40" s="105"/>
      <c r="L40" s="358">
        <v>0</v>
      </c>
      <c r="M40" s="358" t="s">
        <v>493</v>
      </c>
      <c r="N40" s="358">
        <v>0</v>
      </c>
      <c r="O40" s="358">
        <v>0</v>
      </c>
      <c r="P40" s="358">
        <v>0</v>
      </c>
      <c r="Q40" s="358" t="s">
        <v>493</v>
      </c>
      <c r="R40" s="358">
        <v>0</v>
      </c>
      <c r="S40" s="358">
        <v>0</v>
      </c>
      <c r="T40" s="358">
        <v>0</v>
      </c>
      <c r="U40" s="358">
        <v>0</v>
      </c>
      <c r="V40" s="18">
        <v>0</v>
      </c>
      <c r="W40" s="18">
        <v>1.43</v>
      </c>
      <c r="X40" s="68">
        <v>1.61</v>
      </c>
      <c r="Y40" s="330">
        <v>0</v>
      </c>
      <c r="Z40" s="92">
        <v>0</v>
      </c>
      <c r="AA40" s="68">
        <v>2.25</v>
      </c>
      <c r="AB40" s="92">
        <v>8.2</v>
      </c>
      <c r="AC40" s="68">
        <v>2.25</v>
      </c>
      <c r="AD40" s="92">
        <v>1.2</v>
      </c>
      <c r="AE40" s="92">
        <v>2.22</v>
      </c>
      <c r="AF40" s="331" t="s">
        <v>494</v>
      </c>
      <c r="AG40" s="331">
        <v>0</v>
      </c>
      <c r="AH40" s="331">
        <v>0</v>
      </c>
      <c r="AI40" s="331">
        <v>0</v>
      </c>
      <c r="AJ40" s="331">
        <v>0</v>
      </c>
      <c r="AK40" s="331">
        <v>0</v>
      </c>
      <c r="AL40" s="92">
        <v>2.22</v>
      </c>
      <c r="AM40" s="331">
        <v>3.18</v>
      </c>
      <c r="AN40" s="331" t="s">
        <v>494</v>
      </c>
      <c r="AO40" s="243">
        <v>2.04</v>
      </c>
      <c r="AP40" s="243">
        <v>1.89</v>
      </c>
      <c r="AQ40" s="334">
        <v>0</v>
      </c>
      <c r="AR40" s="68">
        <v>1.56</v>
      </c>
      <c r="AS40" s="68">
        <v>2.52</v>
      </c>
      <c r="AT40" s="68">
        <v>2.82</v>
      </c>
      <c r="AU40" s="105" t="s">
        <v>560</v>
      </c>
      <c r="AV40" s="68">
        <v>1.785</v>
      </c>
      <c r="AW40" s="243"/>
      <c r="AX40" s="92">
        <v>15</v>
      </c>
      <c r="AY40" s="92">
        <v>9</v>
      </c>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9"/>
      <c r="CI40" s="9"/>
      <c r="CJ40" s="9"/>
      <c r="CK40" s="9"/>
      <c r="CL40" s="9"/>
      <c r="CM40" s="9"/>
      <c r="CN40" s="9"/>
      <c r="CO40" s="9"/>
      <c r="CP40" s="9"/>
      <c r="CQ40" s="9"/>
      <c r="CR40" s="9"/>
      <c r="CS40" s="9"/>
    </row>
    <row r="41" spans="1:97" ht="14.25" customHeight="1">
      <c r="A41" s="53" t="s">
        <v>295</v>
      </c>
      <c r="B41" s="418" t="s">
        <v>296</v>
      </c>
      <c r="C41" s="461"/>
      <c r="D41" s="87"/>
      <c r="E41" s="327"/>
      <c r="F41" s="328"/>
      <c r="G41" s="329">
        <v>0</v>
      </c>
      <c r="H41" s="92"/>
      <c r="I41" s="68"/>
      <c r="J41" s="335"/>
      <c r="K41" s="105"/>
      <c r="L41" s="358">
        <f>0.71*3</f>
        <v>2.13</v>
      </c>
      <c r="M41" s="358" t="s">
        <v>493</v>
      </c>
      <c r="N41" s="358">
        <f>0.71*3</f>
        <v>2.13</v>
      </c>
      <c r="O41" s="358">
        <f>0.71*3</f>
        <v>2.13</v>
      </c>
      <c r="P41" s="358">
        <f>0.71*3</f>
        <v>2.13</v>
      </c>
      <c r="Q41" s="358" t="s">
        <v>493</v>
      </c>
      <c r="R41" s="358">
        <v>14.7</v>
      </c>
      <c r="S41" s="358">
        <v>14.7</v>
      </c>
      <c r="T41" s="358">
        <v>11.7</v>
      </c>
      <c r="U41" s="358">
        <v>11.7</v>
      </c>
      <c r="V41" s="18"/>
      <c r="W41" s="18"/>
      <c r="X41" s="68"/>
      <c r="Y41" s="36"/>
      <c r="Z41" s="92"/>
      <c r="AA41" s="68"/>
      <c r="AB41" s="92"/>
      <c r="AC41" s="68"/>
      <c r="AD41" s="68"/>
      <c r="AE41" s="68"/>
      <c r="AF41" s="14"/>
      <c r="AG41" s="14"/>
      <c r="AH41" s="14"/>
      <c r="AI41" s="53"/>
      <c r="AJ41" s="53"/>
      <c r="AK41" s="53"/>
      <c r="AL41" s="68"/>
      <c r="AM41" s="53"/>
      <c r="AN41" s="14"/>
      <c r="AO41" s="243"/>
      <c r="AP41" s="243"/>
      <c r="AQ41" s="243"/>
      <c r="AR41" s="68"/>
      <c r="AS41" s="68"/>
      <c r="AT41" s="68"/>
      <c r="AU41" s="68"/>
      <c r="AV41" s="68"/>
      <c r="AW41" s="243"/>
      <c r="AX41" s="92">
        <v>15</v>
      </c>
      <c r="AY41" s="92">
        <v>9</v>
      </c>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8"/>
      <c r="CF41" s="118"/>
      <c r="CG41" s="118"/>
      <c r="CH41" s="9"/>
      <c r="CI41" s="9"/>
      <c r="CJ41" s="9"/>
      <c r="CK41" s="9"/>
      <c r="CL41" s="9"/>
      <c r="CM41" s="9"/>
      <c r="CN41" s="9"/>
      <c r="CO41" s="9"/>
      <c r="CP41" s="9"/>
      <c r="CQ41" s="9"/>
      <c r="CR41" s="9"/>
      <c r="CS41" s="9"/>
    </row>
    <row r="42" spans="1:97" ht="24">
      <c r="A42" s="53" t="s">
        <v>297</v>
      </c>
      <c r="B42" s="418" t="s">
        <v>14</v>
      </c>
      <c r="C42" s="461"/>
      <c r="D42" s="87" t="s">
        <v>571</v>
      </c>
      <c r="E42" s="327">
        <f>(1.3*3)*1.19</f>
        <v>4.641</v>
      </c>
      <c r="F42" s="328">
        <v>1.8564</v>
      </c>
      <c r="G42" s="329">
        <v>3.3914999999999997</v>
      </c>
      <c r="H42" s="92">
        <v>4.4268</v>
      </c>
      <c r="I42" s="68">
        <v>2.04</v>
      </c>
      <c r="J42" s="68">
        <v>2.64</v>
      </c>
      <c r="K42" s="105"/>
      <c r="L42" s="358">
        <f aca="true" t="shared" si="4" ref="L42:P44">0.71*3</f>
        <v>2.13</v>
      </c>
      <c r="M42" s="358" t="s">
        <v>493</v>
      </c>
      <c r="N42" s="358">
        <f t="shared" si="4"/>
        <v>2.13</v>
      </c>
      <c r="O42" s="358">
        <f t="shared" si="4"/>
        <v>2.13</v>
      </c>
      <c r="P42" s="358">
        <f t="shared" si="4"/>
        <v>2.13</v>
      </c>
      <c r="Q42" s="358" t="s">
        <v>493</v>
      </c>
      <c r="R42" s="358">
        <v>14.7</v>
      </c>
      <c r="S42" s="358">
        <v>14.7</v>
      </c>
      <c r="T42" s="358">
        <v>11.7</v>
      </c>
      <c r="U42" s="358">
        <v>11.7</v>
      </c>
      <c r="V42" s="18">
        <v>2.93</v>
      </c>
      <c r="W42" s="18">
        <v>5.43</v>
      </c>
      <c r="X42" s="68">
        <v>5.71</v>
      </c>
      <c r="Y42" s="330">
        <v>0</v>
      </c>
      <c r="Z42" s="68">
        <v>4.5</v>
      </c>
      <c r="AA42" s="92">
        <v>4.75</v>
      </c>
      <c r="AB42" s="92">
        <v>10.7</v>
      </c>
      <c r="AC42" s="92">
        <v>3.89</v>
      </c>
      <c r="AD42" s="68">
        <v>2.76</v>
      </c>
      <c r="AE42" s="68">
        <v>4.71</v>
      </c>
      <c r="AF42" s="331" t="s">
        <v>494</v>
      </c>
      <c r="AG42" s="331">
        <v>2.82</v>
      </c>
      <c r="AH42" s="331">
        <v>0</v>
      </c>
      <c r="AI42" s="331">
        <v>2.46</v>
      </c>
      <c r="AJ42" s="331">
        <v>0</v>
      </c>
      <c r="AK42" s="331">
        <v>0</v>
      </c>
      <c r="AL42" s="68">
        <v>4.71</v>
      </c>
      <c r="AM42" s="331">
        <v>3.18</v>
      </c>
      <c r="AN42" s="331" t="s">
        <v>494</v>
      </c>
      <c r="AO42" s="243">
        <v>5.52</v>
      </c>
      <c r="AP42" s="243">
        <v>3.75</v>
      </c>
      <c r="AQ42" s="243">
        <v>2.68</v>
      </c>
      <c r="AR42" s="68">
        <v>4.92</v>
      </c>
      <c r="AS42" s="68">
        <v>6.51</v>
      </c>
      <c r="AT42" s="68">
        <v>5.64</v>
      </c>
      <c r="AU42" s="105">
        <v>3.534</v>
      </c>
      <c r="AV42" s="105">
        <v>2.856</v>
      </c>
      <c r="AW42" s="243">
        <v>2.38</v>
      </c>
      <c r="AX42" s="92">
        <v>15</v>
      </c>
      <c r="AY42" s="92">
        <v>9</v>
      </c>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c r="BZ42" s="118"/>
      <c r="CA42" s="118"/>
      <c r="CB42" s="118"/>
      <c r="CC42" s="118"/>
      <c r="CD42" s="118"/>
      <c r="CE42" s="118"/>
      <c r="CF42" s="118"/>
      <c r="CG42" s="118"/>
      <c r="CH42" s="9"/>
      <c r="CI42" s="9"/>
      <c r="CJ42" s="9"/>
      <c r="CK42" s="9"/>
      <c r="CL42" s="9"/>
      <c r="CM42" s="9"/>
      <c r="CN42" s="9"/>
      <c r="CO42" s="9"/>
      <c r="CP42" s="9"/>
      <c r="CQ42" s="9"/>
      <c r="CR42" s="9"/>
      <c r="CS42" s="9"/>
    </row>
    <row r="43" spans="1:97" ht="24">
      <c r="A43" s="53" t="s">
        <v>298</v>
      </c>
      <c r="B43" s="418" t="s">
        <v>17</v>
      </c>
      <c r="C43" s="461"/>
      <c r="D43" s="87" t="s">
        <v>571</v>
      </c>
      <c r="E43" s="327">
        <f>(0.6*3)*1.19</f>
        <v>2.142</v>
      </c>
      <c r="F43" s="328">
        <v>1.071</v>
      </c>
      <c r="G43" s="329">
        <v>1.8</v>
      </c>
      <c r="H43" s="92">
        <v>3.0344999999999995</v>
      </c>
      <c r="I43" s="68">
        <v>1.17</v>
      </c>
      <c r="J43" s="68">
        <v>2.64</v>
      </c>
      <c r="K43" s="105"/>
      <c r="L43" s="358">
        <f t="shared" si="4"/>
        <v>2.13</v>
      </c>
      <c r="M43" s="358" t="s">
        <v>493</v>
      </c>
      <c r="N43" s="358">
        <f t="shared" si="4"/>
        <v>2.13</v>
      </c>
      <c r="O43" s="358">
        <f t="shared" si="4"/>
        <v>2.13</v>
      </c>
      <c r="P43" s="358">
        <f t="shared" si="4"/>
        <v>2.13</v>
      </c>
      <c r="Q43" s="358" t="s">
        <v>493</v>
      </c>
      <c r="R43" s="358">
        <v>14.7</v>
      </c>
      <c r="S43" s="358">
        <v>14.7</v>
      </c>
      <c r="T43" s="358">
        <v>11.7</v>
      </c>
      <c r="U43" s="358">
        <v>11.7</v>
      </c>
      <c r="V43" s="18">
        <v>2.11</v>
      </c>
      <c r="W43" s="18">
        <v>2.86</v>
      </c>
      <c r="X43" s="68">
        <v>3.03</v>
      </c>
      <c r="Y43" s="330">
        <v>0</v>
      </c>
      <c r="Z43" s="92">
        <v>0</v>
      </c>
      <c r="AA43" s="68">
        <v>2.25</v>
      </c>
      <c r="AB43" s="68">
        <v>8.2</v>
      </c>
      <c r="AC43" s="68">
        <v>2.25</v>
      </c>
      <c r="AD43" s="68">
        <v>1.38</v>
      </c>
      <c r="AE43" s="68">
        <v>2.22</v>
      </c>
      <c r="AF43" s="331" t="s">
        <v>494</v>
      </c>
      <c r="AG43" s="331">
        <v>1.74</v>
      </c>
      <c r="AH43" s="331">
        <v>0</v>
      </c>
      <c r="AI43" s="331">
        <v>1.39</v>
      </c>
      <c r="AJ43" s="331">
        <v>0</v>
      </c>
      <c r="AK43" s="331">
        <v>0</v>
      </c>
      <c r="AL43" s="68">
        <v>2.22</v>
      </c>
      <c r="AM43" s="331">
        <v>3.18</v>
      </c>
      <c r="AN43" s="331" t="s">
        <v>494</v>
      </c>
      <c r="AO43" s="243">
        <v>2.85</v>
      </c>
      <c r="AP43" s="243">
        <v>1.89</v>
      </c>
      <c r="AQ43" s="243">
        <v>1.42</v>
      </c>
      <c r="AR43" s="68">
        <v>2.28</v>
      </c>
      <c r="AS43" s="68">
        <v>2.85</v>
      </c>
      <c r="AT43" s="68">
        <v>2.82</v>
      </c>
      <c r="AU43" s="105">
        <v>3.534</v>
      </c>
      <c r="AV43" s="68">
        <v>1.785</v>
      </c>
      <c r="AW43" s="243">
        <v>1.18</v>
      </c>
      <c r="AX43" s="92">
        <v>15</v>
      </c>
      <c r="AY43" s="92">
        <v>9</v>
      </c>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c r="CG43" s="118"/>
      <c r="CH43" s="9"/>
      <c r="CI43" s="9"/>
      <c r="CJ43" s="9"/>
      <c r="CK43" s="9"/>
      <c r="CL43" s="9"/>
      <c r="CM43" s="9"/>
      <c r="CN43" s="9"/>
      <c r="CO43" s="9"/>
      <c r="CP43" s="9"/>
      <c r="CQ43" s="9"/>
      <c r="CR43" s="9"/>
      <c r="CS43" s="9"/>
    </row>
    <row r="44" spans="1:97" ht="24">
      <c r="A44" s="53" t="s">
        <v>299</v>
      </c>
      <c r="B44" s="418" t="s">
        <v>21</v>
      </c>
      <c r="C44" s="461"/>
      <c r="D44" s="87" t="s">
        <v>571</v>
      </c>
      <c r="E44" s="327">
        <f>(0.6*3)*1.19</f>
        <v>2.142</v>
      </c>
      <c r="F44" s="328">
        <v>1.071</v>
      </c>
      <c r="G44" s="329">
        <v>1.8</v>
      </c>
      <c r="H44" s="92">
        <v>3.0344999999999995</v>
      </c>
      <c r="I44" s="68">
        <v>1.17</v>
      </c>
      <c r="J44" s="68">
        <v>2.64</v>
      </c>
      <c r="K44" s="105"/>
      <c r="L44" s="358">
        <f t="shared" si="4"/>
        <v>2.13</v>
      </c>
      <c r="M44" s="358" t="s">
        <v>493</v>
      </c>
      <c r="N44" s="358">
        <f t="shared" si="4"/>
        <v>2.13</v>
      </c>
      <c r="O44" s="358">
        <f t="shared" si="4"/>
        <v>2.13</v>
      </c>
      <c r="P44" s="358">
        <f t="shared" si="4"/>
        <v>2.13</v>
      </c>
      <c r="Q44" s="358" t="s">
        <v>493</v>
      </c>
      <c r="R44" s="358">
        <v>14.7</v>
      </c>
      <c r="S44" s="358">
        <v>14.7</v>
      </c>
      <c r="T44" s="358">
        <v>11.7</v>
      </c>
      <c r="U44" s="358">
        <v>11.7</v>
      </c>
      <c r="V44" s="18">
        <v>2.11</v>
      </c>
      <c r="W44" s="18">
        <v>2.86</v>
      </c>
      <c r="X44" s="68">
        <v>3.03</v>
      </c>
      <c r="Y44" s="330">
        <v>0</v>
      </c>
      <c r="Z44" s="92">
        <v>0</v>
      </c>
      <c r="AA44" s="68">
        <v>2.25</v>
      </c>
      <c r="AB44" s="68">
        <v>8.2</v>
      </c>
      <c r="AC44" s="68">
        <v>2.25</v>
      </c>
      <c r="AD44" s="68">
        <v>1.38</v>
      </c>
      <c r="AE44" s="68">
        <v>2.22</v>
      </c>
      <c r="AF44" s="53" t="s">
        <v>494</v>
      </c>
      <c r="AG44" s="331">
        <v>1.74</v>
      </c>
      <c r="AH44" s="331">
        <v>0</v>
      </c>
      <c r="AI44" s="331">
        <v>1.39</v>
      </c>
      <c r="AJ44" s="331">
        <v>0</v>
      </c>
      <c r="AK44" s="331">
        <v>0</v>
      </c>
      <c r="AL44" s="68">
        <v>2.22</v>
      </c>
      <c r="AM44" s="331">
        <v>3.18</v>
      </c>
      <c r="AN44" s="53"/>
      <c r="AO44" s="243">
        <v>2.04</v>
      </c>
      <c r="AP44" s="243">
        <v>1.89</v>
      </c>
      <c r="AQ44" s="243">
        <v>1.42</v>
      </c>
      <c r="AR44" s="68">
        <v>2.28</v>
      </c>
      <c r="AS44" s="68">
        <v>2.85</v>
      </c>
      <c r="AT44" s="68">
        <v>2.82</v>
      </c>
      <c r="AU44" s="105">
        <v>3.534</v>
      </c>
      <c r="AV44" s="68">
        <v>1.785</v>
      </c>
      <c r="AW44" s="243">
        <v>1.18</v>
      </c>
      <c r="AX44" s="92">
        <v>15</v>
      </c>
      <c r="AY44" s="92">
        <v>9</v>
      </c>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8"/>
      <c r="CF44" s="118"/>
      <c r="CG44" s="118"/>
      <c r="CH44" s="9"/>
      <c r="CI44" s="9"/>
      <c r="CJ44" s="9"/>
      <c r="CK44" s="9"/>
      <c r="CL44" s="9"/>
      <c r="CM44" s="9"/>
      <c r="CN44" s="9"/>
      <c r="CO44" s="9"/>
      <c r="CP44" s="9"/>
      <c r="CQ44" s="9"/>
      <c r="CR44" s="9"/>
      <c r="CS44" s="9"/>
    </row>
    <row r="45" spans="1:97" ht="14.25" customHeight="1">
      <c r="A45" s="53" t="s">
        <v>300</v>
      </c>
      <c r="B45" s="418" t="s">
        <v>301</v>
      </c>
      <c r="C45" s="461"/>
      <c r="D45" s="98"/>
      <c r="E45" s="327"/>
      <c r="F45" s="328"/>
      <c r="G45" s="329">
        <v>0</v>
      </c>
      <c r="H45" s="92"/>
      <c r="I45" s="68"/>
      <c r="J45" s="335"/>
      <c r="K45" s="68"/>
      <c r="L45" s="358">
        <f aca="true" t="shared" si="5" ref="L45:O48">4.64*3</f>
        <v>13.919999999999998</v>
      </c>
      <c r="M45" s="358" t="s">
        <v>493</v>
      </c>
      <c r="N45" s="358">
        <f t="shared" si="5"/>
        <v>13.919999999999998</v>
      </c>
      <c r="O45" s="358">
        <f t="shared" si="5"/>
        <v>13.919999999999998</v>
      </c>
      <c r="P45" s="358">
        <f>3.93*3</f>
        <v>11.790000000000001</v>
      </c>
      <c r="Q45" s="358" t="s">
        <v>493</v>
      </c>
      <c r="R45" s="358">
        <v>14.7</v>
      </c>
      <c r="S45" s="358">
        <v>14.7</v>
      </c>
      <c r="T45" s="358">
        <v>11.7</v>
      </c>
      <c r="U45" s="358">
        <v>11.7</v>
      </c>
      <c r="V45" s="18"/>
      <c r="W45" s="18"/>
      <c r="X45" s="68"/>
      <c r="Y45" s="36"/>
      <c r="Z45" s="92"/>
      <c r="AA45" s="68"/>
      <c r="AB45" s="68"/>
      <c r="AC45" s="68"/>
      <c r="AD45" s="68" t="s">
        <v>370</v>
      </c>
      <c r="AE45" s="68"/>
      <c r="AF45" s="68"/>
      <c r="AG45" s="68"/>
      <c r="AH45" s="68"/>
      <c r="AI45" s="53"/>
      <c r="AJ45" s="68"/>
      <c r="AK45" s="68"/>
      <c r="AL45" s="68"/>
      <c r="AM45" s="53"/>
      <c r="AN45" s="68"/>
      <c r="AO45" s="243"/>
      <c r="AP45" s="243"/>
      <c r="AQ45" s="243"/>
      <c r="AR45" s="68"/>
      <c r="AS45" s="68"/>
      <c r="AT45" s="68"/>
      <c r="AU45" s="68"/>
      <c r="AV45" s="68"/>
      <c r="AW45" s="243"/>
      <c r="AX45" s="92">
        <v>15</v>
      </c>
      <c r="AY45" s="92">
        <v>9</v>
      </c>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8"/>
      <c r="CF45" s="118"/>
      <c r="CG45" s="118"/>
      <c r="CH45" s="9"/>
      <c r="CI45" s="9"/>
      <c r="CJ45" s="9"/>
      <c r="CK45" s="9"/>
      <c r="CL45" s="9"/>
      <c r="CM45" s="9"/>
      <c r="CN45" s="9"/>
      <c r="CO45" s="9"/>
      <c r="CP45" s="9"/>
      <c r="CQ45" s="9"/>
      <c r="CR45" s="9"/>
      <c r="CS45" s="9"/>
    </row>
    <row r="46" spans="1:97" ht="24">
      <c r="A46" s="53" t="s">
        <v>302</v>
      </c>
      <c r="B46" s="418" t="s">
        <v>14</v>
      </c>
      <c r="C46" s="461"/>
      <c r="D46" s="87" t="s">
        <v>571</v>
      </c>
      <c r="E46" s="327">
        <f>(4.2*3)*1.19</f>
        <v>14.994000000000002</v>
      </c>
      <c r="F46" s="328">
        <v>11.3883</v>
      </c>
      <c r="G46" s="329">
        <v>14.25</v>
      </c>
      <c r="H46" s="92">
        <v>15.3153</v>
      </c>
      <c r="I46" s="68">
        <v>11.07</v>
      </c>
      <c r="J46" s="68">
        <v>11.4</v>
      </c>
      <c r="K46" s="105"/>
      <c r="L46" s="358">
        <f t="shared" si="5"/>
        <v>13.919999999999998</v>
      </c>
      <c r="M46" s="358" t="s">
        <v>493</v>
      </c>
      <c r="N46" s="358">
        <f t="shared" si="5"/>
        <v>13.919999999999998</v>
      </c>
      <c r="O46" s="358">
        <f t="shared" si="5"/>
        <v>13.919999999999998</v>
      </c>
      <c r="P46" s="358">
        <f>3.93*3</f>
        <v>11.790000000000001</v>
      </c>
      <c r="Q46" s="358" t="s">
        <v>493</v>
      </c>
      <c r="R46" s="358">
        <v>14.7</v>
      </c>
      <c r="S46" s="358">
        <v>14.7</v>
      </c>
      <c r="T46" s="358">
        <v>11.7</v>
      </c>
      <c r="U46" s="358">
        <v>11.7</v>
      </c>
      <c r="V46" s="18">
        <v>14.1</v>
      </c>
      <c r="W46" s="18">
        <v>15.35</v>
      </c>
      <c r="X46" s="68">
        <v>15.71</v>
      </c>
      <c r="Y46" s="330">
        <v>15.35</v>
      </c>
      <c r="Z46" s="68">
        <v>16.49</v>
      </c>
      <c r="AA46" s="68">
        <v>19.49</v>
      </c>
      <c r="AB46" s="68">
        <v>25.44</v>
      </c>
      <c r="AC46" s="68">
        <v>15.32</v>
      </c>
      <c r="AD46" s="68" t="s">
        <v>371</v>
      </c>
      <c r="AE46" s="68">
        <v>17.67</v>
      </c>
      <c r="AF46" s="331">
        <v>15.3</v>
      </c>
      <c r="AG46" s="53">
        <v>13.89</v>
      </c>
      <c r="AH46" s="53">
        <v>13.89</v>
      </c>
      <c r="AI46" s="53">
        <v>13.17</v>
      </c>
      <c r="AJ46" s="53">
        <v>13.17</v>
      </c>
      <c r="AK46" s="53">
        <v>17.67</v>
      </c>
      <c r="AL46" s="68">
        <v>17.67</v>
      </c>
      <c r="AM46" s="53">
        <v>13.89</v>
      </c>
      <c r="AN46" s="53">
        <v>15.3</v>
      </c>
      <c r="AO46" s="243">
        <v>14.85</v>
      </c>
      <c r="AP46" s="243">
        <v>14.85</v>
      </c>
      <c r="AQ46" s="333">
        <v>13.2</v>
      </c>
      <c r="AR46" s="68">
        <v>14.64</v>
      </c>
      <c r="AS46" s="68">
        <v>14.82</v>
      </c>
      <c r="AT46" s="92">
        <v>15.9</v>
      </c>
      <c r="AU46" s="105">
        <v>14.244</v>
      </c>
      <c r="AV46" s="105">
        <v>13.566</v>
      </c>
      <c r="AW46" s="243">
        <v>13.47</v>
      </c>
      <c r="AX46" s="92">
        <v>15</v>
      </c>
      <c r="AY46" s="92">
        <v>9</v>
      </c>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8"/>
      <c r="CF46" s="118"/>
      <c r="CG46" s="118"/>
      <c r="CH46" s="9"/>
      <c r="CI46" s="9"/>
      <c r="CJ46" s="9"/>
      <c r="CK46" s="9"/>
      <c r="CL46" s="9"/>
      <c r="CM46" s="9"/>
      <c r="CN46" s="9"/>
      <c r="CO46" s="9"/>
      <c r="CP46" s="9"/>
      <c r="CQ46" s="9"/>
      <c r="CR46" s="9"/>
      <c r="CS46" s="9"/>
    </row>
    <row r="47" spans="1:97" ht="24">
      <c r="A47" s="53" t="s">
        <v>303</v>
      </c>
      <c r="B47" s="418" t="s">
        <v>17</v>
      </c>
      <c r="C47" s="461"/>
      <c r="D47" s="87" t="s">
        <v>571</v>
      </c>
      <c r="E47" s="327">
        <f>(4.2*3)*1.19</f>
        <v>14.994000000000002</v>
      </c>
      <c r="F47" s="328">
        <v>11.3883</v>
      </c>
      <c r="G47" s="329">
        <v>13.47</v>
      </c>
      <c r="H47" s="92">
        <v>15.3153</v>
      </c>
      <c r="I47" s="68">
        <v>11.07</v>
      </c>
      <c r="J47" s="68">
        <v>11.4</v>
      </c>
      <c r="K47" s="105"/>
      <c r="L47" s="358">
        <f t="shared" si="5"/>
        <v>13.919999999999998</v>
      </c>
      <c r="M47" s="358" t="s">
        <v>493</v>
      </c>
      <c r="N47" s="358">
        <f t="shared" si="5"/>
        <v>13.919999999999998</v>
      </c>
      <c r="O47" s="358">
        <f t="shared" si="5"/>
        <v>13.919999999999998</v>
      </c>
      <c r="P47" s="358">
        <f>3.93*3</f>
        <v>11.790000000000001</v>
      </c>
      <c r="Q47" s="358" t="s">
        <v>493</v>
      </c>
      <c r="R47" s="358">
        <v>14.7</v>
      </c>
      <c r="S47" s="358">
        <v>14.7</v>
      </c>
      <c r="T47" s="358">
        <v>11.7</v>
      </c>
      <c r="U47" s="358">
        <v>11.7</v>
      </c>
      <c r="V47" s="18">
        <v>14.1</v>
      </c>
      <c r="W47" s="18">
        <v>14.99</v>
      </c>
      <c r="X47" s="68">
        <v>15.35</v>
      </c>
      <c r="Y47" s="330">
        <v>15.35</v>
      </c>
      <c r="Z47" s="92">
        <v>16.49</v>
      </c>
      <c r="AA47" s="68">
        <v>19.49</v>
      </c>
      <c r="AB47" s="68">
        <v>25.44</v>
      </c>
      <c r="AC47" s="68">
        <v>15.32</v>
      </c>
      <c r="AD47" s="68" t="s">
        <v>371</v>
      </c>
      <c r="AE47" s="68">
        <v>12.57</v>
      </c>
      <c r="AF47" s="331">
        <v>13.8</v>
      </c>
      <c r="AG47" s="53">
        <v>13.89</v>
      </c>
      <c r="AH47" s="53">
        <v>13.89</v>
      </c>
      <c r="AI47" s="53">
        <v>13.17</v>
      </c>
      <c r="AJ47" s="53">
        <v>13.17</v>
      </c>
      <c r="AK47" s="53">
        <v>12.57</v>
      </c>
      <c r="AL47" s="68">
        <v>12.57</v>
      </c>
      <c r="AM47" s="53">
        <v>13.89</v>
      </c>
      <c r="AN47" s="53">
        <v>13.8</v>
      </c>
      <c r="AO47" s="243">
        <v>14.85</v>
      </c>
      <c r="AP47" s="243">
        <v>14.85</v>
      </c>
      <c r="AQ47" s="333">
        <v>13.2</v>
      </c>
      <c r="AR47" s="68">
        <v>14.64</v>
      </c>
      <c r="AS47" s="68">
        <v>14.82</v>
      </c>
      <c r="AT47" s="92">
        <v>15.9</v>
      </c>
      <c r="AU47" s="105">
        <v>14.244</v>
      </c>
      <c r="AV47" s="105">
        <v>13.566</v>
      </c>
      <c r="AW47" s="243">
        <v>11.97</v>
      </c>
      <c r="AX47" s="92">
        <v>15</v>
      </c>
      <c r="AY47" s="92">
        <v>9</v>
      </c>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8"/>
      <c r="CE47" s="118"/>
      <c r="CF47" s="118"/>
      <c r="CG47" s="118"/>
      <c r="CH47" s="9"/>
      <c r="CI47" s="9"/>
      <c r="CJ47" s="9"/>
      <c r="CK47" s="9"/>
      <c r="CL47" s="9"/>
      <c r="CM47" s="9"/>
      <c r="CN47" s="9"/>
      <c r="CO47" s="9"/>
      <c r="CP47" s="9"/>
      <c r="CQ47" s="9"/>
      <c r="CR47" s="9"/>
      <c r="CS47" s="9"/>
    </row>
    <row r="48" spans="1:97" ht="24.75" thickBot="1">
      <c r="A48" s="15" t="s">
        <v>304</v>
      </c>
      <c r="B48" s="420" t="s">
        <v>21</v>
      </c>
      <c r="C48" s="463"/>
      <c r="D48" s="87" t="s">
        <v>571</v>
      </c>
      <c r="E48" s="327">
        <f>(4.2*3)*1.19</f>
        <v>14.994000000000002</v>
      </c>
      <c r="F48" s="328">
        <v>11.3883</v>
      </c>
      <c r="G48" s="329">
        <v>13.47</v>
      </c>
      <c r="H48" s="92">
        <v>15.3153</v>
      </c>
      <c r="I48" s="21">
        <v>11.07</v>
      </c>
      <c r="J48" s="21">
        <v>11.4</v>
      </c>
      <c r="K48" s="105"/>
      <c r="L48" s="358">
        <f t="shared" si="5"/>
        <v>13.919999999999998</v>
      </c>
      <c r="M48" s="358" t="s">
        <v>493</v>
      </c>
      <c r="N48" s="358">
        <f t="shared" si="5"/>
        <v>13.919999999999998</v>
      </c>
      <c r="O48" s="358">
        <f t="shared" si="5"/>
        <v>13.919999999999998</v>
      </c>
      <c r="P48" s="358">
        <f>3.93*3</f>
        <v>11.790000000000001</v>
      </c>
      <c r="Q48" s="358" t="s">
        <v>493</v>
      </c>
      <c r="R48" s="358">
        <v>14.7</v>
      </c>
      <c r="S48" s="358">
        <v>14.7</v>
      </c>
      <c r="T48" s="358">
        <v>11.7</v>
      </c>
      <c r="U48" s="358">
        <v>11.7</v>
      </c>
      <c r="V48" s="18">
        <v>14.1</v>
      </c>
      <c r="W48" s="18">
        <v>14.99</v>
      </c>
      <c r="X48" s="68">
        <v>15.35</v>
      </c>
      <c r="Y48" s="336">
        <v>15.35</v>
      </c>
      <c r="Z48" s="337">
        <v>16.49</v>
      </c>
      <c r="AA48" s="338">
        <v>19.49</v>
      </c>
      <c r="AB48" s="338">
        <v>25.44</v>
      </c>
      <c r="AC48" s="338">
        <v>15.32</v>
      </c>
      <c r="AD48" s="68" t="s">
        <v>371</v>
      </c>
      <c r="AE48" s="68">
        <v>12.57</v>
      </c>
      <c r="AF48" s="331">
        <v>13.8</v>
      </c>
      <c r="AG48" s="53">
        <v>13.89</v>
      </c>
      <c r="AH48" s="53">
        <v>13.89</v>
      </c>
      <c r="AI48" s="53">
        <v>13.17</v>
      </c>
      <c r="AJ48" s="53">
        <v>13.17</v>
      </c>
      <c r="AK48" s="53">
        <v>12.57</v>
      </c>
      <c r="AL48" s="68">
        <v>12.57</v>
      </c>
      <c r="AM48" s="53">
        <v>13.89</v>
      </c>
      <c r="AN48" s="53"/>
      <c r="AO48" s="243">
        <v>14.85</v>
      </c>
      <c r="AP48" s="243">
        <v>14.85</v>
      </c>
      <c r="AQ48" s="333">
        <v>13.2</v>
      </c>
      <c r="AR48" s="21">
        <v>14.64</v>
      </c>
      <c r="AS48" s="21">
        <v>14.82</v>
      </c>
      <c r="AT48" s="93">
        <v>15.9</v>
      </c>
      <c r="AU48" s="105">
        <v>14.244</v>
      </c>
      <c r="AV48" s="105">
        <v>13.566</v>
      </c>
      <c r="AW48" s="92">
        <v>11.97</v>
      </c>
      <c r="AX48" s="92">
        <v>15</v>
      </c>
      <c r="AY48" s="93">
        <v>9</v>
      </c>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c r="CC48" s="118"/>
      <c r="CD48" s="118"/>
      <c r="CE48" s="118"/>
      <c r="CF48" s="118"/>
      <c r="CG48" s="118"/>
      <c r="CH48" s="9"/>
      <c r="CI48" s="9"/>
      <c r="CJ48" s="9"/>
      <c r="CK48" s="9"/>
      <c r="CL48" s="9"/>
      <c r="CM48" s="9"/>
      <c r="CN48" s="9"/>
      <c r="CO48" s="9"/>
      <c r="CP48" s="9"/>
      <c r="CQ48" s="9"/>
      <c r="CR48" s="9"/>
      <c r="CS48" s="9"/>
    </row>
    <row r="49" spans="1:97" ht="14.25" customHeight="1" thickBot="1">
      <c r="A49" s="55" t="s">
        <v>137</v>
      </c>
      <c r="B49" s="435" t="s">
        <v>326</v>
      </c>
      <c r="C49" s="541"/>
      <c r="D49" s="97"/>
      <c r="E49" s="97"/>
      <c r="F49" s="230"/>
      <c r="G49" s="113"/>
      <c r="H49" s="97"/>
      <c r="I49" s="89"/>
      <c r="J49" s="110"/>
      <c r="K49" s="110"/>
      <c r="L49" s="240"/>
      <c r="M49" s="240"/>
      <c r="N49" s="240"/>
      <c r="O49" s="240"/>
      <c r="P49" s="240"/>
      <c r="Q49" s="240"/>
      <c r="R49" s="240"/>
      <c r="S49" s="240"/>
      <c r="T49" s="240"/>
      <c r="U49" s="240"/>
      <c r="V49" s="198"/>
      <c r="W49" s="198"/>
      <c r="X49" s="51"/>
      <c r="Y49" s="110"/>
      <c r="Z49" s="231"/>
      <c r="AA49" s="103"/>
      <c r="AB49" s="103"/>
      <c r="AC49" s="103"/>
      <c r="AD49" s="97"/>
      <c r="AE49" s="97"/>
      <c r="AF49" s="187"/>
      <c r="AG49" s="187"/>
      <c r="AH49" s="187"/>
      <c r="AI49" s="187"/>
      <c r="AJ49" s="187"/>
      <c r="AK49" s="187"/>
      <c r="AL49" s="97"/>
      <c r="AM49" s="187"/>
      <c r="AN49" s="187"/>
      <c r="AO49" s="313"/>
      <c r="AP49" s="313"/>
      <c r="AQ49" s="313"/>
      <c r="AR49" s="51"/>
      <c r="AS49" s="51"/>
      <c r="AT49" s="51"/>
      <c r="AU49" s="89"/>
      <c r="AV49" s="89"/>
      <c r="AW49" s="232" t="s">
        <v>619</v>
      </c>
      <c r="AX49" s="233"/>
      <c r="AY49" s="102"/>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9"/>
      <c r="CI49" s="9"/>
      <c r="CJ49" s="9"/>
      <c r="CK49" s="9"/>
      <c r="CL49" s="9"/>
      <c r="CM49" s="9"/>
      <c r="CN49" s="9"/>
      <c r="CO49" s="9"/>
      <c r="CP49" s="9"/>
      <c r="CQ49" s="9"/>
      <c r="CR49" s="9"/>
      <c r="CS49" s="9"/>
    </row>
    <row r="50" spans="1:97" ht="192.75" thickBot="1">
      <c r="A50" s="53" t="s">
        <v>305</v>
      </c>
      <c r="B50" s="418" t="s">
        <v>112</v>
      </c>
      <c r="C50" s="461"/>
      <c r="D50" s="18" t="s">
        <v>435</v>
      </c>
      <c r="E50" s="95"/>
      <c r="F50" s="234"/>
      <c r="G50" s="111"/>
      <c r="H50" s="95"/>
      <c r="I50" s="20">
        <v>0</v>
      </c>
      <c r="J50" s="106" t="s">
        <v>398</v>
      </c>
      <c r="K50" s="106"/>
      <c r="L50" s="351" t="s">
        <v>602</v>
      </c>
      <c r="M50" s="351" t="s">
        <v>603</v>
      </c>
      <c r="N50" s="351" t="s">
        <v>604</v>
      </c>
      <c r="O50" s="351" t="s">
        <v>607</v>
      </c>
      <c r="P50" s="351" t="s">
        <v>656</v>
      </c>
      <c r="Q50" s="351" t="s">
        <v>670</v>
      </c>
      <c r="R50" s="351" t="s">
        <v>671</v>
      </c>
      <c r="S50" s="351" t="s">
        <v>672</v>
      </c>
      <c r="T50" s="351" t="s">
        <v>673</v>
      </c>
      <c r="U50" s="351" t="s">
        <v>673</v>
      </c>
      <c r="V50" s="68" t="s">
        <v>416</v>
      </c>
      <c r="W50" s="68" t="s">
        <v>416</v>
      </c>
      <c r="X50" s="68" t="s">
        <v>416</v>
      </c>
      <c r="Y50" s="106"/>
      <c r="Z50" s="87"/>
      <c r="AA50" s="235"/>
      <c r="AB50" s="236" t="s">
        <v>510</v>
      </c>
      <c r="AC50" s="235"/>
      <c r="AD50" s="95"/>
      <c r="AE50" s="95"/>
      <c r="AF50" s="188" t="s">
        <v>498</v>
      </c>
      <c r="AG50" s="181" t="s">
        <v>493</v>
      </c>
      <c r="AH50" s="181"/>
      <c r="AI50" s="181" t="s">
        <v>493</v>
      </c>
      <c r="AJ50" s="181"/>
      <c r="AK50" s="181"/>
      <c r="AL50" s="95"/>
      <c r="AM50" s="181"/>
      <c r="AN50" s="193" t="s">
        <v>498</v>
      </c>
      <c r="AO50" s="243" t="s">
        <v>405</v>
      </c>
      <c r="AP50" s="314" t="s">
        <v>405</v>
      </c>
      <c r="AQ50" s="314" t="s">
        <v>405</v>
      </c>
      <c r="AR50" s="87"/>
      <c r="AS50" s="87"/>
      <c r="AT50" s="87"/>
      <c r="AU50" s="68" t="s">
        <v>394</v>
      </c>
      <c r="AV50" s="68" t="s">
        <v>567</v>
      </c>
      <c r="AW50" s="237"/>
      <c r="AX50" s="106"/>
      <c r="AY50" s="87"/>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9"/>
      <c r="CI50" s="9"/>
      <c r="CJ50" s="9"/>
      <c r="CK50" s="9"/>
      <c r="CL50" s="9"/>
      <c r="CM50" s="9"/>
      <c r="CN50" s="9"/>
      <c r="CO50" s="9"/>
      <c r="CP50" s="9"/>
      <c r="CQ50" s="9"/>
      <c r="CR50" s="9"/>
      <c r="CS50" s="9"/>
    </row>
    <row r="51" spans="1:97" ht="93" customHeight="1" thickBot="1">
      <c r="A51" s="15" t="s">
        <v>306</v>
      </c>
      <c r="B51" s="420" t="s">
        <v>114</v>
      </c>
      <c r="C51" s="463"/>
      <c r="D51" s="18" t="s">
        <v>435</v>
      </c>
      <c r="E51" s="96"/>
      <c r="F51" s="238"/>
      <c r="G51" s="322" t="s">
        <v>0</v>
      </c>
      <c r="H51" s="341" t="s">
        <v>387</v>
      </c>
      <c r="I51" s="20">
        <v>0</v>
      </c>
      <c r="J51" s="15" t="s">
        <v>398</v>
      </c>
      <c r="K51" s="15"/>
      <c r="L51" s="369"/>
      <c r="M51" s="369"/>
      <c r="N51" s="369"/>
      <c r="O51" s="369"/>
      <c r="P51" s="369"/>
      <c r="Q51" s="369"/>
      <c r="R51" s="370"/>
      <c r="S51" s="372" t="s">
        <v>674</v>
      </c>
      <c r="T51" s="370"/>
      <c r="U51" s="370"/>
      <c r="V51" s="340" t="s">
        <v>417</v>
      </c>
      <c r="W51" s="20" t="s">
        <v>405</v>
      </c>
      <c r="X51" s="52" t="s">
        <v>405</v>
      </c>
      <c r="Y51" s="15"/>
      <c r="Z51" s="21"/>
      <c r="AA51" s="15"/>
      <c r="AB51" s="15"/>
      <c r="AC51" s="15"/>
      <c r="AD51" s="96"/>
      <c r="AE51" s="96"/>
      <c r="AF51" s="174" t="s">
        <v>502</v>
      </c>
      <c r="AG51" s="53" t="s">
        <v>493</v>
      </c>
      <c r="AH51" s="53"/>
      <c r="AI51" s="60" t="s">
        <v>493</v>
      </c>
      <c r="AJ51" s="53"/>
      <c r="AK51" s="53"/>
      <c r="AL51" s="96"/>
      <c r="AM51" s="53"/>
      <c r="AN51" s="175" t="s">
        <v>502</v>
      </c>
      <c r="AO51" s="315" t="s">
        <v>427</v>
      </c>
      <c r="AP51" s="315" t="s">
        <v>431</v>
      </c>
      <c r="AQ51" s="315" t="s">
        <v>429</v>
      </c>
      <c r="AR51" s="56" t="s">
        <v>441</v>
      </c>
      <c r="AS51" s="15" t="s">
        <v>449</v>
      </c>
      <c r="AT51" s="15" t="s">
        <v>452</v>
      </c>
      <c r="AU51" s="15" t="s">
        <v>568</v>
      </c>
      <c r="AV51" s="15" t="s">
        <v>456</v>
      </c>
      <c r="AW51" s="239"/>
      <c r="AX51" s="15"/>
      <c r="AY51" s="52"/>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8"/>
      <c r="CF51" s="118"/>
      <c r="CG51" s="118"/>
      <c r="CH51" s="9"/>
      <c r="CI51" s="9"/>
      <c r="CJ51" s="9"/>
      <c r="CK51" s="9"/>
      <c r="CL51" s="9"/>
      <c r="CM51" s="9"/>
      <c r="CN51" s="9"/>
      <c r="CO51" s="9"/>
      <c r="CP51" s="9"/>
      <c r="CQ51" s="9"/>
      <c r="CR51" s="9"/>
      <c r="CS51" s="9"/>
    </row>
    <row r="52" spans="1:97" ht="12" customHeight="1">
      <c r="A52" s="55" t="s">
        <v>139</v>
      </c>
      <c r="B52" s="435" t="s">
        <v>156</v>
      </c>
      <c r="C52" s="541"/>
      <c r="D52" s="97"/>
      <c r="E52" s="97"/>
      <c r="F52" s="230"/>
      <c r="G52" s="113"/>
      <c r="H52" s="109"/>
      <c r="I52" s="51"/>
      <c r="J52" s="89"/>
      <c r="K52" s="113"/>
      <c r="L52" s="240"/>
      <c r="M52" s="240"/>
      <c r="N52" s="240"/>
      <c r="O52" s="240"/>
      <c r="P52" s="240"/>
      <c r="Q52" s="240"/>
      <c r="R52" s="240"/>
      <c r="S52" s="240"/>
      <c r="T52" s="240"/>
      <c r="U52" s="240"/>
      <c r="V52" s="319"/>
      <c r="W52" s="198"/>
      <c r="X52" s="51"/>
      <c r="Y52" s="110"/>
      <c r="Z52" s="89"/>
      <c r="AA52" s="89"/>
      <c r="AB52" s="89"/>
      <c r="AC52" s="89"/>
      <c r="AD52" s="97"/>
      <c r="AE52" s="97"/>
      <c r="AF52" s="97"/>
      <c r="AG52" s="97"/>
      <c r="AH52" s="97"/>
      <c r="AI52" s="97"/>
      <c r="AJ52" s="97"/>
      <c r="AK52" s="97"/>
      <c r="AL52" s="97"/>
      <c r="AM52" s="97"/>
      <c r="AN52" s="97"/>
      <c r="AO52" s="313"/>
      <c r="AP52" s="313"/>
      <c r="AQ52" s="313"/>
      <c r="AR52" s="51"/>
      <c r="AS52" s="51"/>
      <c r="AT52" s="51"/>
      <c r="AU52" s="89"/>
      <c r="AV52" s="89"/>
      <c r="AW52" s="240"/>
      <c r="AX52" s="89" t="s">
        <v>346</v>
      </c>
      <c r="AY52" s="102" t="s">
        <v>346</v>
      </c>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8"/>
      <c r="CF52" s="118"/>
      <c r="CG52" s="118"/>
      <c r="CH52" s="9"/>
      <c r="CI52" s="9"/>
      <c r="CJ52" s="9"/>
      <c r="CK52" s="9"/>
      <c r="CL52" s="9"/>
      <c r="CM52" s="9"/>
      <c r="CN52" s="9"/>
      <c r="CO52" s="9"/>
      <c r="CP52" s="9"/>
      <c r="CQ52" s="9"/>
      <c r="CR52" s="9"/>
      <c r="CS52" s="9"/>
    </row>
    <row r="53" spans="1:97" ht="36.75" customHeight="1" thickBot="1">
      <c r="A53" s="56" t="s">
        <v>307</v>
      </c>
      <c r="B53" s="420" t="s">
        <v>118</v>
      </c>
      <c r="C53" s="463"/>
      <c r="D53" s="99" t="s">
        <v>436</v>
      </c>
      <c r="E53" s="99" t="s">
        <v>378</v>
      </c>
      <c r="F53" s="99" t="s">
        <v>557</v>
      </c>
      <c r="G53" s="173" t="s">
        <v>410</v>
      </c>
      <c r="H53" s="8" t="s">
        <v>355</v>
      </c>
      <c r="I53" s="8" t="s">
        <v>575</v>
      </c>
      <c r="J53" s="20" t="s">
        <v>399</v>
      </c>
      <c r="K53" s="20" t="s">
        <v>399</v>
      </c>
      <c r="L53" s="317" t="s">
        <v>600</v>
      </c>
      <c r="M53" s="317" t="s">
        <v>600</v>
      </c>
      <c r="N53" s="317" t="s">
        <v>600</v>
      </c>
      <c r="O53" s="317" t="s">
        <v>600</v>
      </c>
      <c r="P53" s="317" t="s">
        <v>600</v>
      </c>
      <c r="Q53" s="317" t="s">
        <v>600</v>
      </c>
      <c r="R53" s="317" t="s">
        <v>600</v>
      </c>
      <c r="S53" s="317" t="s">
        <v>600</v>
      </c>
      <c r="T53" s="317" t="s">
        <v>600</v>
      </c>
      <c r="U53" s="317" t="s">
        <v>600</v>
      </c>
      <c r="V53" s="21" t="s">
        <v>418</v>
      </c>
      <c r="W53" s="21" t="s">
        <v>418</v>
      </c>
      <c r="X53" s="21" t="s">
        <v>418</v>
      </c>
      <c r="Y53" s="241" t="s">
        <v>383</v>
      </c>
      <c r="Z53" s="242" t="s">
        <v>509</v>
      </c>
      <c r="AA53" s="242" t="s">
        <v>509</v>
      </c>
      <c r="AB53" s="242" t="s">
        <v>509</v>
      </c>
      <c r="AC53" s="242" t="s">
        <v>509</v>
      </c>
      <c r="AD53" s="99" t="s">
        <v>355</v>
      </c>
      <c r="AE53" s="99" t="s">
        <v>465</v>
      </c>
      <c r="AF53" s="21" t="s">
        <v>503</v>
      </c>
      <c r="AG53" s="21" t="s">
        <v>503</v>
      </c>
      <c r="AH53" s="21" t="s">
        <v>503</v>
      </c>
      <c r="AI53" s="21" t="s">
        <v>503</v>
      </c>
      <c r="AJ53" s="21" t="s">
        <v>503</v>
      </c>
      <c r="AK53" s="21" t="s">
        <v>503</v>
      </c>
      <c r="AL53" s="21" t="s">
        <v>503</v>
      </c>
      <c r="AM53" s="21" t="s">
        <v>503</v>
      </c>
      <c r="AN53" s="21" t="s">
        <v>503</v>
      </c>
      <c r="AO53" s="245" t="s">
        <v>418</v>
      </c>
      <c r="AP53" s="245" t="s">
        <v>418</v>
      </c>
      <c r="AQ53" s="245" t="s">
        <v>418</v>
      </c>
      <c r="AR53" s="20" t="s">
        <v>376</v>
      </c>
      <c r="AS53" s="20" t="s">
        <v>376</v>
      </c>
      <c r="AT53" s="20" t="s">
        <v>376</v>
      </c>
      <c r="AU53" s="21" t="s">
        <v>455</v>
      </c>
      <c r="AV53" s="21" t="s">
        <v>562</v>
      </c>
      <c r="AW53" s="243" t="s">
        <v>355</v>
      </c>
      <c r="AX53" s="50"/>
      <c r="AY53" s="50"/>
      <c r="AZ53" s="118"/>
      <c r="BA53" s="118"/>
      <c r="BB53" s="118"/>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8"/>
      <c r="CE53" s="118"/>
      <c r="CF53" s="118"/>
      <c r="CG53" s="118"/>
      <c r="CH53" s="9"/>
      <c r="CI53" s="9"/>
      <c r="CJ53" s="9"/>
      <c r="CK53" s="9"/>
      <c r="CL53" s="9"/>
      <c r="CM53" s="9"/>
      <c r="CN53" s="9"/>
      <c r="CO53" s="9"/>
      <c r="CP53" s="9"/>
      <c r="CQ53" s="9"/>
      <c r="CR53" s="9"/>
      <c r="CS53" s="9"/>
    </row>
    <row r="54" spans="1:97" ht="47.25" customHeight="1" thickBot="1">
      <c r="A54" s="56" t="s">
        <v>16</v>
      </c>
      <c r="B54" s="401" t="s">
        <v>120</v>
      </c>
      <c r="C54" s="544"/>
      <c r="D54" s="99" t="s">
        <v>436</v>
      </c>
      <c r="E54" s="99" t="s">
        <v>379</v>
      </c>
      <c r="F54" s="99" t="s">
        <v>558</v>
      </c>
      <c r="G54" s="173" t="s">
        <v>411</v>
      </c>
      <c r="H54" s="7" t="s">
        <v>356</v>
      </c>
      <c r="I54" s="339" t="s">
        <v>576</v>
      </c>
      <c r="J54" s="7" t="s">
        <v>400</v>
      </c>
      <c r="K54" s="108" t="s">
        <v>400</v>
      </c>
      <c r="L54" s="317" t="s">
        <v>600</v>
      </c>
      <c r="M54" s="317" t="s">
        <v>600</v>
      </c>
      <c r="N54" s="317" t="s">
        <v>600</v>
      </c>
      <c r="O54" s="317" t="s">
        <v>600</v>
      </c>
      <c r="P54" s="317" t="s">
        <v>600</v>
      </c>
      <c r="Q54" s="317" t="s">
        <v>600</v>
      </c>
      <c r="R54" s="317" t="s">
        <v>600</v>
      </c>
      <c r="S54" s="317" t="s">
        <v>600</v>
      </c>
      <c r="T54" s="317" t="s">
        <v>600</v>
      </c>
      <c r="U54" s="317" t="s">
        <v>600</v>
      </c>
      <c r="V54" s="7" t="s">
        <v>419</v>
      </c>
      <c r="W54" s="7" t="s">
        <v>419</v>
      </c>
      <c r="X54" s="7" t="s">
        <v>419</v>
      </c>
      <c r="Y54" s="34" t="s">
        <v>508</v>
      </c>
      <c r="Z54" s="84" t="s">
        <v>508</v>
      </c>
      <c r="AA54" s="8" t="s">
        <v>508</v>
      </c>
      <c r="AB54" s="7" t="s">
        <v>508</v>
      </c>
      <c r="AC54" s="86" t="s">
        <v>508</v>
      </c>
      <c r="AD54" s="99" t="s">
        <v>356</v>
      </c>
      <c r="AE54" s="99" t="s">
        <v>466</v>
      </c>
      <c r="AF54" s="189" t="s">
        <v>504</v>
      </c>
      <c r="AG54" s="189" t="s">
        <v>504</v>
      </c>
      <c r="AH54" s="189" t="s">
        <v>504</v>
      </c>
      <c r="AI54" s="189" t="s">
        <v>504</v>
      </c>
      <c r="AJ54" s="189" t="s">
        <v>504</v>
      </c>
      <c r="AK54" s="189" t="s">
        <v>504</v>
      </c>
      <c r="AL54" s="189" t="s">
        <v>504</v>
      </c>
      <c r="AM54" s="189" t="s">
        <v>504</v>
      </c>
      <c r="AN54" s="189" t="s">
        <v>504</v>
      </c>
      <c r="AO54" s="316" t="s">
        <v>419</v>
      </c>
      <c r="AP54" s="316" t="s">
        <v>419</v>
      </c>
      <c r="AQ54" s="316" t="s">
        <v>419</v>
      </c>
      <c r="AR54" s="108" t="s">
        <v>442</v>
      </c>
      <c r="AS54" s="108" t="s">
        <v>442</v>
      </c>
      <c r="AT54" s="108" t="s">
        <v>442</v>
      </c>
      <c r="AU54" s="7" t="s">
        <v>455</v>
      </c>
      <c r="AV54" s="7" t="s">
        <v>563</v>
      </c>
      <c r="AW54" s="243" t="s">
        <v>356</v>
      </c>
      <c r="AX54" s="50"/>
      <c r="AY54" s="50"/>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8"/>
      <c r="CF54" s="118"/>
      <c r="CG54" s="118"/>
      <c r="CH54" s="9"/>
      <c r="CI54" s="9"/>
      <c r="CJ54" s="9"/>
      <c r="CK54" s="9"/>
      <c r="CL54" s="9"/>
      <c r="CM54" s="9"/>
      <c r="CN54" s="9"/>
      <c r="CO54" s="9"/>
      <c r="CP54" s="9"/>
      <c r="CQ54" s="9"/>
      <c r="CR54" s="9"/>
      <c r="CS54" s="9"/>
    </row>
    <row r="55" spans="1:97" ht="37.5" customHeight="1" thickBot="1">
      <c r="A55" s="56" t="s">
        <v>18</v>
      </c>
      <c r="B55" s="401" t="s">
        <v>124</v>
      </c>
      <c r="C55" s="544"/>
      <c r="D55" s="99" t="s">
        <v>436</v>
      </c>
      <c r="E55" s="7" t="s">
        <v>380</v>
      </c>
      <c r="F55" s="99" t="s">
        <v>559</v>
      </c>
      <c r="G55" s="173" t="s">
        <v>405</v>
      </c>
      <c r="H55" s="99" t="s">
        <v>353</v>
      </c>
      <c r="I55" s="49"/>
      <c r="J55" s="99" t="s">
        <v>401</v>
      </c>
      <c r="K55" s="99" t="s">
        <v>408</v>
      </c>
      <c r="L55" s="317" t="s">
        <v>600</v>
      </c>
      <c r="M55" s="317" t="s">
        <v>600</v>
      </c>
      <c r="N55" s="317" t="s">
        <v>600</v>
      </c>
      <c r="O55" s="317" t="s">
        <v>600</v>
      </c>
      <c r="P55" s="317" t="s">
        <v>600</v>
      </c>
      <c r="Q55" s="317" t="s">
        <v>600</v>
      </c>
      <c r="R55" s="317" t="s">
        <v>600</v>
      </c>
      <c r="S55" s="317" t="s">
        <v>600</v>
      </c>
      <c r="T55" s="317" t="s">
        <v>600</v>
      </c>
      <c r="U55" s="317" t="s">
        <v>600</v>
      </c>
      <c r="V55" s="8" t="s">
        <v>420</v>
      </c>
      <c r="W55" s="8" t="s">
        <v>420</v>
      </c>
      <c r="X55" s="8" t="s">
        <v>420</v>
      </c>
      <c r="Y55" s="244"/>
      <c r="Z55" s="107"/>
      <c r="AA55" s="7"/>
      <c r="AB55" s="108"/>
      <c r="AC55" s="108"/>
      <c r="AD55" s="99"/>
      <c r="AE55" s="99"/>
      <c r="AF55" s="189" t="s">
        <v>501</v>
      </c>
      <c r="AG55" s="189" t="s">
        <v>514</v>
      </c>
      <c r="AH55" s="189" t="s">
        <v>501</v>
      </c>
      <c r="AI55" s="189" t="s">
        <v>501</v>
      </c>
      <c r="AJ55" s="189" t="s">
        <v>501</v>
      </c>
      <c r="AK55" s="189" t="s">
        <v>501</v>
      </c>
      <c r="AL55" s="189" t="s">
        <v>501</v>
      </c>
      <c r="AM55" s="189" t="s">
        <v>501</v>
      </c>
      <c r="AN55" s="189" t="s">
        <v>501</v>
      </c>
      <c r="AO55" s="317" t="s">
        <v>420</v>
      </c>
      <c r="AP55" s="317" t="s">
        <v>420</v>
      </c>
      <c r="AQ55" s="317" t="s">
        <v>420</v>
      </c>
      <c r="AR55" s="99" t="s">
        <v>444</v>
      </c>
      <c r="AS55" s="99" t="s">
        <v>444</v>
      </c>
      <c r="AT55" s="99" t="s">
        <v>444</v>
      </c>
      <c r="AU55" s="8" t="s">
        <v>455</v>
      </c>
      <c r="AV55" s="8" t="s">
        <v>564</v>
      </c>
      <c r="AW55" s="245" t="s">
        <v>356</v>
      </c>
      <c r="AX55" s="49"/>
      <c r="AY55" s="4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9"/>
      <c r="CI55" s="9"/>
      <c r="CJ55" s="9"/>
      <c r="CK55" s="9"/>
      <c r="CL55" s="9"/>
      <c r="CM55" s="9"/>
      <c r="CN55" s="9"/>
      <c r="CO55" s="9"/>
      <c r="CP55" s="9"/>
      <c r="CQ55" s="9"/>
      <c r="CR55" s="9"/>
      <c r="CS55" s="9"/>
    </row>
    <row r="56" spans="1:53" s="9" customFormat="1" ht="14.25">
      <c r="A56" s="542"/>
      <c r="B56" s="493"/>
      <c r="C56" s="493"/>
      <c r="D56" s="493"/>
      <c r="E56" s="493"/>
      <c r="F56" s="493"/>
      <c r="G56" s="493"/>
      <c r="H56" s="493"/>
      <c r="I56" s="493"/>
      <c r="J56" s="493"/>
      <c r="K56" s="493"/>
      <c r="L56" s="493"/>
      <c r="M56" s="493"/>
      <c r="N56" s="493"/>
      <c r="O56" s="493"/>
      <c r="P56" s="493"/>
      <c r="Q56" s="493"/>
      <c r="R56" s="493"/>
      <c r="S56" s="493"/>
      <c r="T56" s="493"/>
      <c r="U56" s="493"/>
      <c r="V56" s="493"/>
      <c r="W56" s="493"/>
      <c r="X56" s="493"/>
      <c r="Y56" s="493"/>
      <c r="Z56" s="493"/>
      <c r="AA56" s="493"/>
      <c r="AB56" s="493"/>
      <c r="AC56" s="493"/>
      <c r="AD56" s="493"/>
      <c r="AE56" s="493"/>
      <c r="AF56" s="493"/>
      <c r="AG56" s="493"/>
      <c r="AH56" s="493"/>
      <c r="AI56" s="493"/>
      <c r="AJ56" s="493"/>
      <c r="AK56" s="493"/>
      <c r="AL56" s="493"/>
      <c r="AM56" s="493"/>
      <c r="AN56" s="493"/>
      <c r="AO56" s="493"/>
      <c r="AP56" s="493"/>
      <c r="AQ56" s="493"/>
      <c r="AR56" s="493"/>
      <c r="AS56" s="493"/>
      <c r="AT56" s="493"/>
      <c r="AU56" s="493"/>
      <c r="AV56" s="493"/>
      <c r="AW56" s="493"/>
      <c r="AX56" s="493"/>
      <c r="AY56" s="493"/>
      <c r="AZ56" s="493"/>
      <c r="BA56" s="543"/>
    </row>
    <row r="57" spans="1:53" s="9" customFormat="1" ht="13.5" customHeight="1">
      <c r="A57" s="246" t="s">
        <v>324</v>
      </c>
      <c r="B57" s="225"/>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row>
    <row r="58" spans="1:57" ht="27" customHeight="1">
      <c r="A58" s="492" t="s">
        <v>329</v>
      </c>
      <c r="B58" s="492"/>
      <c r="C58" s="492"/>
      <c r="D58" s="492"/>
      <c r="E58" s="492"/>
      <c r="F58" s="492"/>
      <c r="G58" s="492"/>
      <c r="H58" s="492"/>
      <c r="I58" s="492"/>
      <c r="J58" s="492"/>
      <c r="K58" s="492"/>
      <c r="L58" s="492"/>
      <c r="M58" s="492"/>
      <c r="N58" s="492"/>
      <c r="O58" s="492"/>
      <c r="P58" s="492"/>
      <c r="Q58" s="492"/>
      <c r="R58" s="492"/>
      <c r="S58" s="492"/>
      <c r="T58" s="492"/>
      <c r="U58" s="492"/>
      <c r="V58" s="492"/>
      <c r="W58" s="492"/>
      <c r="X58" s="492"/>
      <c r="Y58" s="492"/>
      <c r="Z58" s="492"/>
      <c r="AA58" s="492"/>
      <c r="AB58" s="492"/>
      <c r="AC58" s="492"/>
      <c r="AD58" s="492"/>
      <c r="AE58" s="492"/>
      <c r="AF58" s="492"/>
      <c r="AG58" s="492"/>
      <c r="AH58" s="492"/>
      <c r="AI58" s="492"/>
      <c r="AJ58" s="492"/>
      <c r="AK58" s="492"/>
      <c r="AL58" s="492"/>
      <c r="AM58" s="492"/>
      <c r="AN58" s="492"/>
      <c r="AO58" s="492"/>
      <c r="AP58" s="492"/>
      <c r="AQ58" s="492"/>
      <c r="AR58" s="492"/>
      <c r="AS58" s="492"/>
      <c r="AT58" s="492"/>
      <c r="AU58" s="492"/>
      <c r="AV58" s="492"/>
      <c r="AW58" s="492"/>
      <c r="AX58" s="492"/>
      <c r="AY58" s="492"/>
      <c r="AZ58" s="492"/>
      <c r="BA58" s="492"/>
      <c r="BB58" s="79"/>
      <c r="BC58" s="79"/>
      <c r="BD58" s="80"/>
      <c r="BE58" s="80"/>
    </row>
    <row r="59" spans="1:53"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row>
    <row r="60" spans="1:53"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row>
    <row r="61" spans="1:53"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row>
    <row r="62" spans="1:53"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row>
    <row r="63" spans="1:53"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row>
    <row r="64" spans="1:53"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row>
    <row r="65" spans="1:53"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row>
    <row r="66" spans="1:53"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row>
    <row r="67" spans="1:53"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row>
    <row r="68" spans="1:53"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row>
    <row r="69" spans="1:53"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row>
    <row r="70" spans="1:53"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row>
    <row r="71" spans="1:53"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row>
  </sheetData>
  <mergeCells count="62">
    <mergeCell ref="B50:C50"/>
    <mergeCell ref="B51:C51"/>
    <mergeCell ref="A56:BA56"/>
    <mergeCell ref="A58:BA58"/>
    <mergeCell ref="B52:C52"/>
    <mergeCell ref="B53:C53"/>
    <mergeCell ref="B54:C54"/>
    <mergeCell ref="B55:C55"/>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B31:C31"/>
    <mergeCell ref="B32:C32"/>
    <mergeCell ref="B33:C33"/>
    <mergeCell ref="B26:C26"/>
    <mergeCell ref="B27:C27"/>
    <mergeCell ref="B28:C28"/>
    <mergeCell ref="B29:C29"/>
    <mergeCell ref="B22:C22"/>
    <mergeCell ref="B23:C23"/>
    <mergeCell ref="B24:C24"/>
    <mergeCell ref="B25:C25"/>
    <mergeCell ref="B18:C18"/>
    <mergeCell ref="B19:C19"/>
    <mergeCell ref="B20:C20"/>
    <mergeCell ref="B21:C21"/>
    <mergeCell ref="B14:C14"/>
    <mergeCell ref="B15:C15"/>
    <mergeCell ref="B16:C16"/>
    <mergeCell ref="B17:C17"/>
    <mergeCell ref="B10:C10"/>
    <mergeCell ref="B11:C11"/>
    <mergeCell ref="B12:C12"/>
    <mergeCell ref="B13:C13"/>
    <mergeCell ref="A6:C6"/>
    <mergeCell ref="A7:C7"/>
    <mergeCell ref="A8:C8"/>
    <mergeCell ref="A9:C9"/>
    <mergeCell ref="A4:BA4"/>
    <mergeCell ref="A5:C5"/>
    <mergeCell ref="V5:X5"/>
    <mergeCell ref="Y5:AC5"/>
    <mergeCell ref="AO5:AQ5"/>
    <mergeCell ref="AR5:AT5"/>
    <mergeCell ref="AD5:AN5"/>
    <mergeCell ref="AU5:AV5"/>
    <mergeCell ref="AX5:AY5"/>
    <mergeCell ref="L5:U5"/>
  </mergeCells>
  <hyperlinks>
    <hyperlink ref="V51" r:id="rId1" display="http://skyfon.skynet.cz/index.php?l=cz&amp;p=3&amp;r=1"/>
  </hyperlinks>
  <printOptions horizontalCentered="1"/>
  <pageMargins left="0.35433070866141736" right="0.31496062992125984" top="0.5511811023622047" bottom="0.1968503937007874" header="0.07874015748031496" footer="0.11811023622047245"/>
  <pageSetup horizontalDpi="600" verticalDpi="600" orientation="portrait" paperSize="9" scale="50" r:id="rId2"/>
</worksheet>
</file>

<file path=xl/worksheets/sheet5.xml><?xml version="1.0" encoding="utf-8"?>
<worksheet xmlns="http://schemas.openxmlformats.org/spreadsheetml/2006/main" xmlns:r="http://schemas.openxmlformats.org/officeDocument/2006/relationships">
  <dimension ref="A1:I11"/>
  <sheetViews>
    <sheetView showGridLines="0" workbookViewId="0" topLeftCell="A1">
      <selection activeCell="K6" sqref="K5:K6"/>
    </sheetView>
  </sheetViews>
  <sheetFormatPr defaultColWidth="9.00390625" defaultRowHeight="14.25"/>
  <cols>
    <col min="1" max="1" width="22.125" style="0" bestFit="1" customWidth="1"/>
    <col min="2" max="2" width="11.00390625" style="0" bestFit="1" customWidth="1"/>
  </cols>
  <sheetData>
    <row r="1" spans="1:5" ht="14.25">
      <c r="A1" s="545" t="s">
        <v>620</v>
      </c>
      <c r="B1" s="547" t="s">
        <v>590</v>
      </c>
      <c r="C1" s="549" t="s">
        <v>621</v>
      </c>
      <c r="D1" s="550"/>
      <c r="E1" s="551" t="s">
        <v>622</v>
      </c>
    </row>
    <row r="2" spans="1:5" ht="15" thickBot="1">
      <c r="A2" s="546"/>
      <c r="B2" s="548"/>
      <c r="C2" s="199" t="s">
        <v>623</v>
      </c>
      <c r="D2" s="200" t="s">
        <v>613</v>
      </c>
      <c r="E2" s="551"/>
    </row>
    <row r="3" spans="1:5" ht="14.25">
      <c r="A3" s="201" t="s">
        <v>624</v>
      </c>
      <c r="B3" s="202"/>
      <c r="C3" s="203">
        <v>0</v>
      </c>
      <c r="D3" s="204">
        <v>0</v>
      </c>
      <c r="E3" s="205" t="s">
        <v>625</v>
      </c>
    </row>
    <row r="4" spans="1:5" ht="14.25">
      <c r="A4" s="206" t="s">
        <v>626</v>
      </c>
      <c r="B4" s="207" t="s">
        <v>627</v>
      </c>
      <c r="C4" s="208">
        <v>1.14</v>
      </c>
      <c r="D4" s="209">
        <v>1.14</v>
      </c>
      <c r="E4" s="205" t="s">
        <v>625</v>
      </c>
    </row>
    <row r="5" spans="1:5" ht="14.25">
      <c r="A5" s="210"/>
      <c r="B5" s="207" t="s">
        <v>628</v>
      </c>
      <c r="C5" s="207">
        <v>0.57</v>
      </c>
      <c r="D5" s="211">
        <v>0</v>
      </c>
      <c r="E5" s="205" t="s">
        <v>625</v>
      </c>
    </row>
    <row r="6" spans="1:5" ht="14.25">
      <c r="A6" s="206" t="s">
        <v>629</v>
      </c>
      <c r="B6" s="207" t="s">
        <v>627</v>
      </c>
      <c r="C6" s="207">
        <v>1.14</v>
      </c>
      <c r="D6" s="211">
        <v>1.14</v>
      </c>
      <c r="E6" s="205" t="s">
        <v>625</v>
      </c>
    </row>
    <row r="7" spans="1:5" ht="14.25">
      <c r="A7" s="210"/>
      <c r="B7" s="207" t="s">
        <v>628</v>
      </c>
      <c r="C7" s="207">
        <v>0.57</v>
      </c>
      <c r="D7" s="211">
        <v>0</v>
      </c>
      <c r="E7" s="205" t="s">
        <v>625</v>
      </c>
    </row>
    <row r="8" spans="1:5" ht="15" thickBot="1">
      <c r="A8" s="212" t="s">
        <v>630</v>
      </c>
      <c r="B8" s="213" t="s">
        <v>631</v>
      </c>
      <c r="C8" s="213">
        <v>4.87</v>
      </c>
      <c r="D8" s="214">
        <v>4.87</v>
      </c>
      <c r="E8" s="205" t="s">
        <v>632</v>
      </c>
    </row>
    <row r="10" spans="1:9" ht="14.25">
      <c r="A10" s="215" t="s">
        <v>627</v>
      </c>
      <c r="B10" s="216" t="s">
        <v>633</v>
      </c>
      <c r="C10" s="217"/>
      <c r="D10" s="217"/>
      <c r="E10" s="217"/>
      <c r="F10" s="217"/>
      <c r="G10" s="217"/>
      <c r="H10" s="217"/>
      <c r="I10" s="217"/>
    </row>
    <row r="11" spans="1:9" ht="14.25">
      <c r="A11" s="215" t="s">
        <v>628</v>
      </c>
      <c r="B11" s="216" t="s">
        <v>634</v>
      </c>
      <c r="C11" s="217"/>
      <c r="D11" s="217"/>
      <c r="E11" s="217"/>
      <c r="F11" s="217"/>
      <c r="G11" s="217"/>
      <c r="H11" s="217"/>
      <c r="I11" s="217"/>
    </row>
  </sheetData>
  <mergeCells count="4">
    <mergeCell ref="A1:A2"/>
    <mergeCell ref="B1:B2"/>
    <mergeCell ref="C1:D1"/>
    <mergeCell ref="E1:E2"/>
  </mergeCells>
  <printOptions/>
  <pageMargins left="0.35" right="0.11811023622047245" top="0.984251968503937" bottom="0.984251968503937" header="0.5118110236220472" footer="0.5118110236220472"/>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Prokopová Radka, Ing.</dc:creator>
  <cp:keywords/>
  <dc:description/>
  <cp:lastModifiedBy>Prokopová Radka, Ing.</cp:lastModifiedBy>
  <cp:lastPrinted>2008-12-04T11:17:52Z</cp:lastPrinted>
  <dcterms:created xsi:type="dcterms:W3CDTF">2006-02-09T13:44:37Z</dcterms:created>
  <dcterms:modified xsi:type="dcterms:W3CDTF">2008-12-04T11:17:59Z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