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5480" windowHeight="11640" activeTab="0"/>
  </bookViews>
  <sheets>
    <sheet name="pevné sítě" sheetId="1" r:id="rId1"/>
    <sheet name="mobilní sítě" sheetId="2" r:id="rId2"/>
    <sheet name="mezinár. roaming" sheetId="3" r:id="rId3"/>
    <sheet name="vzorové destinace" sheetId="4" r:id="rId4"/>
  </sheets>
  <definedNames>
    <definedName name="_xlnm.Print_Area" localSheetId="2">'mezinár. roaming'!$A$4:$K$79</definedName>
    <definedName name="_xlnm.Print_Area" localSheetId="0">'pevné sítě'!$A:$F</definedName>
    <definedName name="_xlnm.Print_Area" localSheetId="3">'vzorové destinace'!$A$4:$AT$57</definedName>
  </definedNames>
  <calcPr fullCalcOnLoad="1"/>
</workbook>
</file>

<file path=xl/comments3.xml><?xml version="1.0" encoding="utf-8"?>
<comments xmlns="http://schemas.openxmlformats.org/spreadsheetml/2006/main">
  <authors>
    <author>Honza Maz?k</author>
  </authors>
  <commentList>
    <comment ref="E14" authorId="0">
      <text>
        <r>
          <rPr>
            <b/>
            <sz val="8"/>
            <rFont val="Tahoma"/>
            <family val="0"/>
          </rPr>
          <t>Telefónica O2 Czech Republic: Za předpokladu, že je uzavřena roamingová dohoda</t>
        </r>
        <r>
          <rPr>
            <sz val="8"/>
            <rFont val="Tahoma"/>
            <family val="0"/>
          </rPr>
          <t xml:space="preserve">
</t>
        </r>
      </text>
    </comment>
    <comment ref="E15" authorId="0">
      <text>
        <r>
          <rPr>
            <b/>
            <sz val="8"/>
            <rFont val="Tahoma"/>
            <family val="0"/>
          </rPr>
          <t>Telefónica O2 Czech Republic: Za předpokladu, že je uzavřena roamingová dohoda</t>
        </r>
        <r>
          <rPr>
            <sz val="8"/>
            <rFont val="Tahoma"/>
            <family val="0"/>
          </rPr>
          <t xml:space="preserve">
</t>
        </r>
      </text>
    </comment>
    <comment ref="E16" authorId="0">
      <text>
        <r>
          <rPr>
            <b/>
            <sz val="8"/>
            <rFont val="Tahoma"/>
            <family val="0"/>
          </rPr>
          <t>Telefónica O2 Czech Republic: Za předpokladu, že je uzavřena roamingová dohoda</t>
        </r>
        <r>
          <rPr>
            <sz val="8"/>
            <rFont val="Tahoma"/>
            <family val="0"/>
          </rPr>
          <t xml:space="preserve">
</t>
        </r>
      </text>
    </comment>
    <comment ref="E17" authorId="0">
      <text>
        <r>
          <rPr>
            <b/>
            <sz val="8"/>
            <rFont val="Tahoma"/>
            <family val="0"/>
          </rPr>
          <t>Telefónica O2 Czech Republic: Za předpokladu, že je uzavřena roamingová dohoda</t>
        </r>
        <r>
          <rPr>
            <sz val="8"/>
            <rFont val="Tahoma"/>
            <family val="0"/>
          </rPr>
          <t xml:space="preserve">
</t>
        </r>
      </text>
    </comment>
    <comment ref="E18" authorId="0">
      <text>
        <r>
          <rPr>
            <b/>
            <sz val="8"/>
            <rFont val="Tahoma"/>
            <family val="0"/>
          </rPr>
          <t>Telefónica O2 Czech Republic: Za předpokladu, že je uzavřena roamingová dohoda</t>
        </r>
        <r>
          <rPr>
            <sz val="8"/>
            <rFont val="Tahoma"/>
            <family val="0"/>
          </rPr>
          <t xml:space="preserve">
</t>
        </r>
      </text>
    </comment>
    <comment ref="E19" authorId="0">
      <text>
        <r>
          <rPr>
            <b/>
            <sz val="8"/>
            <rFont val="Tahoma"/>
            <family val="0"/>
          </rPr>
          <t>Telefónica O2 Czech Republic: Za předpokladu, že je uzavřena roamingová dohoda</t>
        </r>
        <r>
          <rPr>
            <sz val="8"/>
            <rFont val="Tahoma"/>
            <family val="0"/>
          </rPr>
          <t xml:space="preserve">
</t>
        </r>
      </text>
    </comment>
    <comment ref="E20" authorId="0">
      <text>
        <r>
          <rPr>
            <b/>
            <sz val="8"/>
            <rFont val="Tahoma"/>
            <family val="0"/>
          </rPr>
          <t>Telefónica O2 Czech Republic: Za předpokladu, že je uzavřena roamingová dohoda</t>
        </r>
        <r>
          <rPr>
            <sz val="8"/>
            <rFont val="Tahoma"/>
            <family val="0"/>
          </rPr>
          <t xml:space="preserve">
</t>
        </r>
      </text>
    </comment>
    <comment ref="E21" authorId="0">
      <text>
        <r>
          <rPr>
            <b/>
            <sz val="8"/>
            <rFont val="Tahoma"/>
            <family val="0"/>
          </rPr>
          <t>Telefónica O2 Czech Republic: Za předpokladu, že je uzavřena roamingová dohoda</t>
        </r>
        <r>
          <rPr>
            <sz val="8"/>
            <rFont val="Tahoma"/>
            <family val="0"/>
          </rPr>
          <t xml:space="preserve">
</t>
        </r>
      </text>
    </comment>
    <comment ref="E22" authorId="0">
      <text>
        <r>
          <rPr>
            <b/>
            <sz val="8"/>
            <rFont val="Tahoma"/>
            <family val="0"/>
          </rPr>
          <t>Telefónica O2 Czech Republic: Za předpokladu, že je uzavřena roamingová dohoda</t>
        </r>
        <r>
          <rPr>
            <sz val="8"/>
            <rFont val="Tahoma"/>
            <family val="0"/>
          </rPr>
          <t xml:space="preserve">
</t>
        </r>
      </text>
    </comment>
    <comment ref="E23" authorId="0">
      <text>
        <r>
          <rPr>
            <b/>
            <sz val="8"/>
            <rFont val="Tahoma"/>
            <family val="0"/>
          </rPr>
          <t>Telefónica O2 Czech Republic: Za předpokladu, že je uzavřena roamingová dohoda</t>
        </r>
        <r>
          <rPr>
            <sz val="8"/>
            <rFont val="Tahoma"/>
            <family val="0"/>
          </rPr>
          <t xml:space="preserve">
</t>
        </r>
      </text>
    </comment>
    <comment ref="E24" authorId="0">
      <text>
        <r>
          <rPr>
            <b/>
            <sz val="8"/>
            <rFont val="Tahoma"/>
            <family val="0"/>
          </rPr>
          <t>Telefónica O2 Czech Republic: Za předpokladu, že je uzavřena roamingová dohoda</t>
        </r>
        <r>
          <rPr>
            <sz val="8"/>
            <rFont val="Tahoma"/>
            <family val="0"/>
          </rPr>
          <t xml:space="preserve">
</t>
        </r>
      </text>
    </comment>
    <comment ref="E25" authorId="0">
      <text>
        <r>
          <rPr>
            <b/>
            <sz val="8"/>
            <rFont val="Tahoma"/>
            <family val="0"/>
          </rPr>
          <t>Telefónica O2 Czech Republic: Za předpokladu, že je uzavřena roamingová dohoda</t>
        </r>
        <r>
          <rPr>
            <sz val="8"/>
            <rFont val="Tahoma"/>
            <family val="0"/>
          </rPr>
          <t xml:space="preserve">
</t>
        </r>
      </text>
    </comment>
    <comment ref="E26" authorId="0">
      <text>
        <r>
          <rPr>
            <b/>
            <sz val="8"/>
            <rFont val="Tahoma"/>
            <family val="0"/>
          </rPr>
          <t>Telefónica O2 Czech Republic: Za předpokladu, že je uzavřena roamingová dohoda</t>
        </r>
        <r>
          <rPr>
            <sz val="8"/>
            <rFont val="Tahoma"/>
            <family val="0"/>
          </rPr>
          <t xml:space="preserve">
</t>
        </r>
      </text>
    </comment>
    <comment ref="E27" authorId="0">
      <text>
        <r>
          <rPr>
            <b/>
            <sz val="8"/>
            <rFont val="Tahoma"/>
            <family val="0"/>
          </rPr>
          <t>Telefónica O2 Czech Republic: Za předpokladu, že je uzavřena roamingová dohoda</t>
        </r>
        <r>
          <rPr>
            <sz val="8"/>
            <rFont val="Tahoma"/>
            <family val="0"/>
          </rPr>
          <t xml:space="preserve">
</t>
        </r>
      </text>
    </comment>
    <comment ref="E28" authorId="0">
      <text>
        <r>
          <rPr>
            <b/>
            <sz val="8"/>
            <rFont val="Tahoma"/>
            <family val="0"/>
          </rPr>
          <t>Telefónica O2 Czech Republic: Za předpokladu, že je uzavřena roamingová dohoda</t>
        </r>
        <r>
          <rPr>
            <sz val="8"/>
            <rFont val="Tahoma"/>
            <family val="0"/>
          </rPr>
          <t xml:space="preserve">
</t>
        </r>
      </text>
    </comment>
    <comment ref="E29" authorId="0">
      <text>
        <r>
          <rPr>
            <b/>
            <sz val="8"/>
            <rFont val="Tahoma"/>
            <family val="0"/>
          </rPr>
          <t>Telefónica O2 Czech Republic: Za předpokladu, že je uzavřena roamingová dohoda</t>
        </r>
        <r>
          <rPr>
            <sz val="8"/>
            <rFont val="Tahoma"/>
            <family val="0"/>
          </rPr>
          <t xml:space="preserve">
</t>
        </r>
      </text>
    </comment>
    <comment ref="E30" authorId="0">
      <text>
        <r>
          <rPr>
            <b/>
            <sz val="8"/>
            <rFont val="Tahoma"/>
            <family val="0"/>
          </rPr>
          <t>Telefónica O2 Czech Republic: Za předpokladu, že je uzavřena roamingová dohoda</t>
        </r>
        <r>
          <rPr>
            <sz val="8"/>
            <rFont val="Tahoma"/>
            <family val="0"/>
          </rPr>
          <t xml:space="preserve">
</t>
        </r>
      </text>
    </comment>
    <comment ref="E31" authorId="0">
      <text>
        <r>
          <rPr>
            <b/>
            <sz val="8"/>
            <rFont val="Tahoma"/>
            <family val="0"/>
          </rPr>
          <t>Telefónica O2 Czech Republic: Za předpokladu, že je uzavřena roamingová dohoda</t>
        </r>
        <r>
          <rPr>
            <sz val="8"/>
            <rFont val="Tahoma"/>
            <family val="0"/>
          </rPr>
          <t xml:space="preserve">
</t>
        </r>
      </text>
    </comment>
    <comment ref="E32" authorId="0">
      <text>
        <r>
          <rPr>
            <b/>
            <sz val="8"/>
            <rFont val="Tahoma"/>
            <family val="0"/>
          </rPr>
          <t>Telefónica O2 Czech Republic: Za předpokladu, že je uzavřena roamingová dohoda</t>
        </r>
        <r>
          <rPr>
            <sz val="8"/>
            <rFont val="Tahoma"/>
            <family val="0"/>
          </rPr>
          <t xml:space="preserve">
</t>
        </r>
      </text>
    </comment>
    <comment ref="E33" authorId="0">
      <text>
        <r>
          <rPr>
            <b/>
            <sz val="8"/>
            <rFont val="Tahoma"/>
            <family val="0"/>
          </rPr>
          <t>Telefónica O2 Czech Republic: Za předpokladu, že je uzavřena roamingová dohoda</t>
        </r>
        <r>
          <rPr>
            <sz val="8"/>
            <rFont val="Tahoma"/>
            <family val="0"/>
          </rPr>
          <t xml:space="preserve">
</t>
        </r>
      </text>
    </comment>
    <comment ref="E34" authorId="0">
      <text>
        <r>
          <rPr>
            <b/>
            <sz val="8"/>
            <rFont val="Tahoma"/>
            <family val="0"/>
          </rPr>
          <t>Telefónica O2 Czech Republic: Za předpokladu, že je uzavřena roamingová dohoda</t>
        </r>
        <r>
          <rPr>
            <sz val="8"/>
            <rFont val="Tahoma"/>
            <family val="0"/>
          </rPr>
          <t xml:space="preserve">
</t>
        </r>
      </text>
    </comment>
    <comment ref="E35" authorId="0">
      <text>
        <r>
          <rPr>
            <b/>
            <sz val="8"/>
            <rFont val="Tahoma"/>
            <family val="0"/>
          </rPr>
          <t>Telefónica O2 Czech Republic: Za předpokladu, že je uzavřena roamingová dohoda</t>
        </r>
        <r>
          <rPr>
            <sz val="8"/>
            <rFont val="Tahoma"/>
            <family val="0"/>
          </rPr>
          <t xml:space="preserve">
</t>
        </r>
      </text>
    </comment>
    <comment ref="E36" authorId="0">
      <text>
        <r>
          <rPr>
            <b/>
            <sz val="8"/>
            <rFont val="Tahoma"/>
            <family val="0"/>
          </rPr>
          <t>Telefónica O2 Czech Republic: Za předpokladu, že je uzavřena roamingová dohoda</t>
        </r>
        <r>
          <rPr>
            <sz val="8"/>
            <rFont val="Tahoma"/>
            <family val="0"/>
          </rPr>
          <t xml:space="preserve">
</t>
        </r>
      </text>
    </comment>
    <comment ref="E37" authorId="0">
      <text>
        <r>
          <rPr>
            <b/>
            <sz val="8"/>
            <rFont val="Tahoma"/>
            <family val="0"/>
          </rPr>
          <t>Telefónica O2 Czech Republic: Za předpokladu, že je uzavřena roamingová dohoda</t>
        </r>
        <r>
          <rPr>
            <sz val="8"/>
            <rFont val="Tahoma"/>
            <family val="0"/>
          </rPr>
          <t xml:space="preserve">
</t>
        </r>
      </text>
    </comment>
    <comment ref="E38" authorId="0">
      <text>
        <r>
          <rPr>
            <b/>
            <sz val="8"/>
            <rFont val="Tahoma"/>
            <family val="0"/>
          </rPr>
          <t>Telefónica O2 Czech Republic: Za předpokladu, že je uzavřena roamingová dohoda</t>
        </r>
        <r>
          <rPr>
            <sz val="8"/>
            <rFont val="Tahoma"/>
            <family val="0"/>
          </rPr>
          <t xml:space="preserve">
</t>
        </r>
      </text>
    </comment>
    <comment ref="E39" authorId="0">
      <text>
        <r>
          <rPr>
            <b/>
            <sz val="8"/>
            <rFont val="Tahoma"/>
            <family val="0"/>
          </rPr>
          <t>Telefónica O2 Czech Republic: Za předpokladu, že je uzavřena roamingová dohoda</t>
        </r>
        <r>
          <rPr>
            <sz val="8"/>
            <rFont val="Tahoma"/>
            <family val="0"/>
          </rPr>
          <t xml:space="preserve">
</t>
        </r>
      </text>
    </comment>
    <comment ref="E40" authorId="0">
      <text>
        <r>
          <rPr>
            <b/>
            <sz val="8"/>
            <rFont val="Tahoma"/>
            <family val="0"/>
          </rPr>
          <t>Telefónica O2 Czech Republic: Za předpokladu, že je uzavřena roamingová dohoda</t>
        </r>
        <r>
          <rPr>
            <sz val="8"/>
            <rFont val="Tahoma"/>
            <family val="0"/>
          </rPr>
          <t xml:space="preserve">
</t>
        </r>
      </text>
    </comment>
    <comment ref="E41" authorId="0">
      <text>
        <r>
          <rPr>
            <b/>
            <sz val="8"/>
            <rFont val="Tahoma"/>
            <family val="0"/>
          </rPr>
          <t>Telefónica O2 Czech Republic: Za předpokladu, že je uzavřena roamingová dohoda</t>
        </r>
        <r>
          <rPr>
            <sz val="8"/>
            <rFont val="Tahoma"/>
            <family val="0"/>
          </rPr>
          <t xml:space="preserve">
</t>
        </r>
      </text>
    </comment>
    <comment ref="E42" authorId="0">
      <text>
        <r>
          <rPr>
            <b/>
            <sz val="8"/>
            <rFont val="Tahoma"/>
            <family val="0"/>
          </rPr>
          <t>Telefónica O2 Czech Republic: Za předpokladu, že je uzavřena roamingová dohoda</t>
        </r>
        <r>
          <rPr>
            <sz val="8"/>
            <rFont val="Tahoma"/>
            <family val="0"/>
          </rPr>
          <t xml:space="preserve">
</t>
        </r>
      </text>
    </comment>
    <comment ref="E43" authorId="0">
      <text>
        <r>
          <rPr>
            <b/>
            <sz val="8"/>
            <rFont val="Tahoma"/>
            <family val="0"/>
          </rPr>
          <t>Telefónica O2 Czech Republic: Za předpokladu, že je uzavřena roamingová dohoda</t>
        </r>
        <r>
          <rPr>
            <sz val="8"/>
            <rFont val="Tahoma"/>
            <family val="0"/>
          </rPr>
          <t xml:space="preserve">
</t>
        </r>
      </text>
    </comment>
    <comment ref="E44" authorId="0">
      <text>
        <r>
          <rPr>
            <b/>
            <sz val="8"/>
            <rFont val="Tahoma"/>
            <family val="0"/>
          </rPr>
          <t>Telefónica O2 Czech Republic: Za předpokladu, že je uzavřena roamingová dohoda</t>
        </r>
        <r>
          <rPr>
            <sz val="8"/>
            <rFont val="Tahoma"/>
            <family val="0"/>
          </rPr>
          <t xml:space="preserve">
</t>
        </r>
      </text>
    </comment>
    <comment ref="E45" authorId="0">
      <text>
        <r>
          <rPr>
            <b/>
            <sz val="8"/>
            <rFont val="Tahoma"/>
            <family val="0"/>
          </rPr>
          <t>Telefónica O2 Czech Republic: Za předpokladu, že je uzavřena roamingová dohoda</t>
        </r>
        <r>
          <rPr>
            <sz val="8"/>
            <rFont val="Tahoma"/>
            <family val="0"/>
          </rPr>
          <t xml:space="preserve">
</t>
        </r>
      </text>
    </comment>
    <comment ref="E46" authorId="0">
      <text>
        <r>
          <rPr>
            <b/>
            <sz val="8"/>
            <rFont val="Tahoma"/>
            <family val="0"/>
          </rPr>
          <t>Telefónica O2 Czech Republic: Za předpokladu, že je uzavřena roamingová dohoda</t>
        </r>
        <r>
          <rPr>
            <sz val="8"/>
            <rFont val="Tahoma"/>
            <family val="0"/>
          </rPr>
          <t xml:space="preserve">
</t>
        </r>
      </text>
    </comment>
    <comment ref="E47" authorId="0">
      <text>
        <r>
          <rPr>
            <b/>
            <sz val="8"/>
            <rFont val="Tahoma"/>
            <family val="0"/>
          </rPr>
          <t>Telefónica O2 Czech Republic: Za předpokladu, že je uzavřena roamingová dohoda</t>
        </r>
        <r>
          <rPr>
            <sz val="8"/>
            <rFont val="Tahoma"/>
            <family val="0"/>
          </rPr>
          <t xml:space="preserve">
</t>
        </r>
      </text>
    </comment>
    <comment ref="E48" authorId="0">
      <text>
        <r>
          <rPr>
            <b/>
            <sz val="8"/>
            <rFont val="Tahoma"/>
            <family val="0"/>
          </rPr>
          <t>Telefónica O2 Czech Republic: Za předpokladu, že je uzavřena roamingová dohoda</t>
        </r>
        <r>
          <rPr>
            <sz val="8"/>
            <rFont val="Tahoma"/>
            <family val="0"/>
          </rPr>
          <t xml:space="preserve">
</t>
        </r>
      </text>
    </comment>
    <comment ref="E49" authorId="0">
      <text>
        <r>
          <rPr>
            <b/>
            <sz val="8"/>
            <rFont val="Tahoma"/>
            <family val="0"/>
          </rPr>
          <t>Telefónica O2 Czech Republic: Za předpokladu, že je uzavřena roamingová dohoda</t>
        </r>
        <r>
          <rPr>
            <sz val="8"/>
            <rFont val="Tahoma"/>
            <family val="0"/>
          </rPr>
          <t xml:space="preserve">
</t>
        </r>
      </text>
    </comment>
    <comment ref="E50" authorId="0">
      <text>
        <r>
          <rPr>
            <b/>
            <sz val="8"/>
            <rFont val="Tahoma"/>
            <family val="0"/>
          </rPr>
          <t>Telefónica O2 Czech Republic: Za předpokladu, že je uzavřena roamingová dohoda</t>
        </r>
        <r>
          <rPr>
            <sz val="8"/>
            <rFont val="Tahoma"/>
            <family val="0"/>
          </rPr>
          <t xml:space="preserve">
</t>
        </r>
      </text>
    </comment>
    <comment ref="E51" authorId="0">
      <text>
        <r>
          <rPr>
            <b/>
            <sz val="8"/>
            <rFont val="Tahoma"/>
            <family val="0"/>
          </rPr>
          <t>Telefónica O2 Czech Republic: Za předpokladu, že je uzavřena roamingová dohoda</t>
        </r>
        <r>
          <rPr>
            <sz val="8"/>
            <rFont val="Tahoma"/>
            <family val="0"/>
          </rPr>
          <t xml:space="preserve">
</t>
        </r>
      </text>
    </comment>
    <comment ref="E52" authorId="0">
      <text>
        <r>
          <rPr>
            <b/>
            <sz val="8"/>
            <rFont val="Tahoma"/>
            <family val="0"/>
          </rPr>
          <t>Telefónica O2 Czech Republic: Za předpokladu, že je uzavřena roamingová dohoda</t>
        </r>
        <r>
          <rPr>
            <sz val="8"/>
            <rFont val="Tahoma"/>
            <family val="0"/>
          </rPr>
          <t xml:space="preserve">
</t>
        </r>
      </text>
    </comment>
    <comment ref="E53" authorId="0">
      <text>
        <r>
          <rPr>
            <b/>
            <sz val="8"/>
            <rFont val="Tahoma"/>
            <family val="0"/>
          </rPr>
          <t>Telefónica O2 Czech Republic: Za předpokladu, že je uzavřena roamingová dohoda</t>
        </r>
        <r>
          <rPr>
            <sz val="8"/>
            <rFont val="Tahoma"/>
            <family val="0"/>
          </rPr>
          <t xml:space="preserve">
</t>
        </r>
      </text>
    </comment>
    <comment ref="E54" authorId="0">
      <text>
        <r>
          <rPr>
            <b/>
            <sz val="8"/>
            <rFont val="Tahoma"/>
            <family val="0"/>
          </rPr>
          <t>Telefónica O2 Czech Republic: Za předpokladu, že je uzavřena roamingová dohoda</t>
        </r>
        <r>
          <rPr>
            <sz val="8"/>
            <rFont val="Tahoma"/>
            <family val="0"/>
          </rPr>
          <t xml:space="preserve">
</t>
        </r>
      </text>
    </comment>
    <comment ref="E55" authorId="0">
      <text>
        <r>
          <rPr>
            <b/>
            <sz val="8"/>
            <rFont val="Tahoma"/>
            <family val="0"/>
          </rPr>
          <t>Telefónica O2 Czech Republic: Za předpokladu, že je uzavřena roamingová dohoda</t>
        </r>
        <r>
          <rPr>
            <sz val="8"/>
            <rFont val="Tahoma"/>
            <family val="0"/>
          </rPr>
          <t xml:space="preserve">
</t>
        </r>
      </text>
    </comment>
    <comment ref="E56" authorId="0">
      <text>
        <r>
          <rPr>
            <b/>
            <sz val="8"/>
            <rFont val="Tahoma"/>
            <family val="0"/>
          </rPr>
          <t>Telefónica O2 Czech Republic: Za předpokladu, že je uzavřena roamingová dohoda</t>
        </r>
        <r>
          <rPr>
            <sz val="8"/>
            <rFont val="Tahoma"/>
            <family val="0"/>
          </rPr>
          <t xml:space="preserve">
</t>
        </r>
      </text>
    </comment>
    <comment ref="E57" authorId="0">
      <text>
        <r>
          <rPr>
            <b/>
            <sz val="8"/>
            <rFont val="Tahoma"/>
            <family val="0"/>
          </rPr>
          <t>Telefónica O2 Czech Republic: Za předpokladu, že je uzavřena roamingová dohoda</t>
        </r>
        <r>
          <rPr>
            <sz val="8"/>
            <rFont val="Tahoma"/>
            <family val="0"/>
          </rPr>
          <t xml:space="preserve">
</t>
        </r>
      </text>
    </comment>
    <comment ref="E58" authorId="0">
      <text>
        <r>
          <rPr>
            <b/>
            <sz val="8"/>
            <rFont val="Tahoma"/>
            <family val="0"/>
          </rPr>
          <t>Telefónica O2 Czech Republic: Za předpokladu, že je uzavřena roamingová dohoda</t>
        </r>
        <r>
          <rPr>
            <sz val="8"/>
            <rFont val="Tahoma"/>
            <family val="0"/>
          </rPr>
          <t xml:space="preserve">
</t>
        </r>
      </text>
    </comment>
    <comment ref="E59" authorId="0">
      <text>
        <r>
          <rPr>
            <b/>
            <sz val="8"/>
            <rFont val="Tahoma"/>
            <family val="0"/>
          </rPr>
          <t>Telefónica O2 Czech Republic: Za předpokladu, že je uzavřena roamingová dohoda</t>
        </r>
        <r>
          <rPr>
            <sz val="8"/>
            <rFont val="Tahoma"/>
            <family val="0"/>
          </rPr>
          <t xml:space="preserve">
</t>
        </r>
      </text>
    </comment>
    <comment ref="E60" authorId="0">
      <text>
        <r>
          <rPr>
            <b/>
            <sz val="8"/>
            <rFont val="Tahoma"/>
            <family val="0"/>
          </rPr>
          <t>Telefónica O2 Czech Republic: Za předpokladu, že je uzavřena roamingová dohoda</t>
        </r>
        <r>
          <rPr>
            <sz val="8"/>
            <rFont val="Tahoma"/>
            <family val="0"/>
          </rPr>
          <t xml:space="preserve">
</t>
        </r>
      </text>
    </comment>
    <comment ref="E61" authorId="0">
      <text>
        <r>
          <rPr>
            <b/>
            <sz val="8"/>
            <rFont val="Tahoma"/>
            <family val="0"/>
          </rPr>
          <t>Telefónica O2 Czech Republic: Za předpokladu, že je uzavřena roamingová dohoda</t>
        </r>
        <r>
          <rPr>
            <sz val="8"/>
            <rFont val="Tahoma"/>
            <family val="0"/>
          </rPr>
          <t xml:space="preserve">
</t>
        </r>
      </text>
    </comment>
    <comment ref="E62" authorId="0">
      <text>
        <r>
          <rPr>
            <b/>
            <sz val="8"/>
            <rFont val="Tahoma"/>
            <family val="0"/>
          </rPr>
          <t>Telefónica O2 Czech Republic: Za předpokladu, že je uzavřena roamingová dohoda</t>
        </r>
        <r>
          <rPr>
            <sz val="8"/>
            <rFont val="Tahoma"/>
            <family val="0"/>
          </rPr>
          <t xml:space="preserve">
</t>
        </r>
      </text>
    </comment>
    <comment ref="E63" authorId="0">
      <text>
        <r>
          <rPr>
            <b/>
            <sz val="8"/>
            <rFont val="Tahoma"/>
            <family val="0"/>
          </rPr>
          <t>Telefónica O2 Czech Republic: Za předpokladu, že je uzavřena roamingová dohoda</t>
        </r>
        <r>
          <rPr>
            <sz val="8"/>
            <rFont val="Tahoma"/>
            <family val="0"/>
          </rPr>
          <t xml:space="preserve">
</t>
        </r>
      </text>
    </comment>
    <comment ref="E64" authorId="0">
      <text>
        <r>
          <rPr>
            <b/>
            <sz val="8"/>
            <rFont val="Tahoma"/>
            <family val="0"/>
          </rPr>
          <t>Telefónica O2 Czech Republic: Za předpokladu, že je uzavřena roamingová dohoda</t>
        </r>
        <r>
          <rPr>
            <sz val="8"/>
            <rFont val="Tahoma"/>
            <family val="0"/>
          </rPr>
          <t xml:space="preserve">
</t>
        </r>
      </text>
    </comment>
    <comment ref="E65" authorId="0">
      <text>
        <r>
          <rPr>
            <b/>
            <sz val="8"/>
            <rFont val="Tahoma"/>
            <family val="0"/>
          </rPr>
          <t>Telefónica O2 Czech Republic: Za předpokladu, že je uzavřena roamingová dohoda</t>
        </r>
        <r>
          <rPr>
            <sz val="8"/>
            <rFont val="Tahoma"/>
            <family val="0"/>
          </rPr>
          <t xml:space="preserve">
</t>
        </r>
      </text>
    </comment>
    <comment ref="E66" authorId="0">
      <text>
        <r>
          <rPr>
            <b/>
            <sz val="8"/>
            <rFont val="Tahoma"/>
            <family val="0"/>
          </rPr>
          <t>Telefónica O2 Czech Republic: Za předpokladu, že je uzavřena roamingová dohoda</t>
        </r>
        <r>
          <rPr>
            <sz val="8"/>
            <rFont val="Tahoma"/>
            <family val="0"/>
          </rPr>
          <t xml:space="preserve">
</t>
        </r>
      </text>
    </comment>
    <comment ref="E67" authorId="0">
      <text>
        <r>
          <rPr>
            <b/>
            <sz val="8"/>
            <rFont val="Tahoma"/>
            <family val="0"/>
          </rPr>
          <t>Telefónica O2 Czech Republic: Za předpokladu, že je uzavřena roamingová dohoda</t>
        </r>
        <r>
          <rPr>
            <sz val="8"/>
            <rFont val="Tahoma"/>
            <family val="0"/>
          </rPr>
          <t xml:space="preserve">
</t>
        </r>
      </text>
    </comment>
    <comment ref="E68" authorId="0">
      <text>
        <r>
          <rPr>
            <b/>
            <sz val="8"/>
            <rFont val="Tahoma"/>
            <family val="0"/>
          </rPr>
          <t>Telefónica O2 Czech Republic: Za předpokladu, že je uzavřena roamingová dohoda</t>
        </r>
        <r>
          <rPr>
            <sz val="8"/>
            <rFont val="Tahoma"/>
            <family val="0"/>
          </rPr>
          <t xml:space="preserve">
</t>
        </r>
      </text>
    </comment>
    <comment ref="E69" authorId="0">
      <text>
        <r>
          <rPr>
            <b/>
            <sz val="8"/>
            <rFont val="Tahoma"/>
            <family val="0"/>
          </rPr>
          <t>Telefónica O2 Czech Republic: Za předpokladu, že je uzavřena roamingová dohoda</t>
        </r>
        <r>
          <rPr>
            <sz val="8"/>
            <rFont val="Tahoma"/>
            <family val="0"/>
          </rPr>
          <t xml:space="preserve">
</t>
        </r>
      </text>
    </comment>
    <comment ref="E70" authorId="0">
      <text>
        <r>
          <rPr>
            <b/>
            <sz val="8"/>
            <rFont val="Tahoma"/>
            <family val="0"/>
          </rPr>
          <t>Telefónica O2 Czech Republic: Za předpokladu, že je uzavřena roamingová dohoda</t>
        </r>
        <r>
          <rPr>
            <sz val="8"/>
            <rFont val="Tahoma"/>
            <family val="0"/>
          </rPr>
          <t xml:space="preserve">
</t>
        </r>
      </text>
    </comment>
    <comment ref="E71" authorId="0">
      <text>
        <r>
          <rPr>
            <b/>
            <sz val="8"/>
            <rFont val="Tahoma"/>
            <family val="0"/>
          </rPr>
          <t>Telefónica O2 Czech Republic: Za předpokladu, že je uzavřena roamingová dohoda</t>
        </r>
        <r>
          <rPr>
            <sz val="8"/>
            <rFont val="Tahoma"/>
            <family val="0"/>
          </rPr>
          <t xml:space="preserve">
</t>
        </r>
      </text>
    </comment>
    <comment ref="E72" authorId="0">
      <text>
        <r>
          <rPr>
            <b/>
            <sz val="8"/>
            <rFont val="Tahoma"/>
            <family val="0"/>
          </rPr>
          <t>Telefónica O2 Czech Republic: Za předpokladu, že je uzavřena roamingová dohoda</t>
        </r>
        <r>
          <rPr>
            <sz val="8"/>
            <rFont val="Tahoma"/>
            <family val="0"/>
          </rPr>
          <t xml:space="preserve">
</t>
        </r>
      </text>
    </comment>
    <comment ref="E73" authorId="0">
      <text>
        <r>
          <rPr>
            <b/>
            <sz val="8"/>
            <rFont val="Tahoma"/>
            <family val="0"/>
          </rPr>
          <t>Telefónica O2 Czech Republic: Za předpokladu, že je uzavřena roamingová dohoda</t>
        </r>
        <r>
          <rPr>
            <sz val="8"/>
            <rFont val="Tahoma"/>
            <family val="0"/>
          </rPr>
          <t xml:space="preserve">
</t>
        </r>
      </text>
    </comment>
    <comment ref="E74" authorId="0">
      <text>
        <r>
          <rPr>
            <b/>
            <sz val="8"/>
            <rFont val="Tahoma"/>
            <family val="0"/>
          </rPr>
          <t>Telefónica O2 Czech Republic: Za předpokladu, že je uzavřena roamingová dohoda</t>
        </r>
        <r>
          <rPr>
            <sz val="8"/>
            <rFont val="Tahoma"/>
            <family val="0"/>
          </rPr>
          <t xml:space="preserve">
</t>
        </r>
      </text>
    </comment>
    <comment ref="E75" authorId="0">
      <text>
        <r>
          <rPr>
            <b/>
            <sz val="8"/>
            <rFont val="Tahoma"/>
            <family val="0"/>
          </rPr>
          <t>Telefónica O2 Czech Republic: Za předpokladu, že je uzavřena roamingová dohoda</t>
        </r>
        <r>
          <rPr>
            <sz val="8"/>
            <rFont val="Tahoma"/>
            <family val="0"/>
          </rPr>
          <t xml:space="preserve">
</t>
        </r>
      </text>
    </comment>
    <comment ref="E76" authorId="0">
      <text>
        <r>
          <rPr>
            <b/>
            <sz val="8"/>
            <rFont val="Tahoma"/>
            <family val="0"/>
          </rPr>
          <t>Telefónica O2 Czech Republic: Za předpokladu, že je uzavřena roamingová dohoda</t>
        </r>
        <r>
          <rPr>
            <sz val="8"/>
            <rFont val="Tahoma"/>
            <family val="0"/>
          </rPr>
          <t xml:space="preserve">
</t>
        </r>
      </text>
    </comment>
    <comment ref="E77" authorId="0">
      <text>
        <r>
          <rPr>
            <b/>
            <sz val="8"/>
            <rFont val="Tahoma"/>
            <family val="0"/>
          </rPr>
          <t>Telefónica O2 Czech Republic: Za předpokladu, že je uzavřena roamingová dohoda</t>
        </r>
        <r>
          <rPr>
            <sz val="8"/>
            <rFont val="Tahoma"/>
            <family val="0"/>
          </rPr>
          <t xml:space="preserve">
</t>
        </r>
      </text>
    </comment>
  </commentList>
</comments>
</file>

<file path=xl/sharedStrings.xml><?xml version="1.0" encoding="utf-8"?>
<sst xmlns="http://schemas.openxmlformats.org/spreadsheetml/2006/main" count="2183" uniqueCount="604">
  <si>
    <t>I. Veřejně dostupné služby v pevných sítích elektronických komunikací</t>
  </si>
  <si>
    <t>Označení podnikatele:</t>
  </si>
  <si>
    <t>Označení cenového plánu</t>
  </si>
  <si>
    <t>Plán určen pro stanice podnikové/ bytové/ bez rozlišení</t>
  </si>
  <si>
    <t>Pořadové číslo</t>
  </si>
  <si>
    <t>Druh služby</t>
  </si>
  <si>
    <t xml:space="preserve">Měrná jednotka </t>
  </si>
  <si>
    <t>Cena včetně DPH [Kč]</t>
  </si>
  <si>
    <t>1 zřízení</t>
  </si>
  <si>
    <t>1 měsíc</t>
  </si>
  <si>
    <r>
      <t>Volné minuty - počet</t>
    </r>
    <r>
      <rPr>
        <sz val="9"/>
        <rFont val="Arial"/>
        <family val="2"/>
      </rPr>
      <t xml:space="preserve">      </t>
    </r>
    <r>
      <rPr>
        <b/>
        <sz val="9"/>
        <rFont val="Arial"/>
        <family val="2"/>
      </rPr>
      <t>I)</t>
    </r>
  </si>
  <si>
    <t>počet minut</t>
  </si>
  <si>
    <t>Místní volání – ukončené ve vlastní síti</t>
  </si>
  <si>
    <t>- silný provoz</t>
  </si>
  <si>
    <t>3 minuty</t>
  </si>
  <si>
    <t>4.2</t>
  </si>
  <si>
    <t>- slabý provoz</t>
  </si>
  <si>
    <t>4.3</t>
  </si>
  <si>
    <t>- noc</t>
  </si>
  <si>
    <t>4.4</t>
  </si>
  <si>
    <t>- víkend</t>
  </si>
  <si>
    <t>5</t>
  </si>
  <si>
    <t>Místní volání – ukončené v ostatních pevných sítích</t>
  </si>
  <si>
    <t>5.1</t>
  </si>
  <si>
    <t>5.2</t>
  </si>
  <si>
    <t>5.3</t>
  </si>
  <si>
    <t>5.4</t>
  </si>
  <si>
    <t>6</t>
  </si>
  <si>
    <t>Dálkové volání – ukončené ve vlastní síti</t>
  </si>
  <si>
    <t>6.1</t>
  </si>
  <si>
    <t>6.2</t>
  </si>
  <si>
    <t>6.3</t>
  </si>
  <si>
    <t>6.4</t>
  </si>
  <si>
    <t>7</t>
  </si>
  <si>
    <t>7.1</t>
  </si>
  <si>
    <t>7.2</t>
  </si>
  <si>
    <t>7.3</t>
  </si>
  <si>
    <t>7.4</t>
  </si>
  <si>
    <t>8</t>
  </si>
  <si>
    <t>Volání ukončené v mobilních sítích</t>
  </si>
  <si>
    <t>8.1</t>
  </si>
  <si>
    <t>8.2</t>
  </si>
  <si>
    <t>8.3</t>
  </si>
  <si>
    <t>8.4</t>
  </si>
  <si>
    <t>9</t>
  </si>
  <si>
    <t>Mezinárodní volání</t>
  </si>
  <si>
    <t>9.1</t>
  </si>
  <si>
    <t>Německo</t>
  </si>
  <si>
    <t>9.2</t>
  </si>
  <si>
    <t>Slovensko</t>
  </si>
  <si>
    <t>9.3</t>
  </si>
  <si>
    <t>Velká Británie</t>
  </si>
  <si>
    <t>9.4</t>
  </si>
  <si>
    <t>Rakousko</t>
  </si>
  <si>
    <t>9.5</t>
  </si>
  <si>
    <t>Spojené státy americké</t>
  </si>
  <si>
    <t>9.6</t>
  </si>
  <si>
    <t>Polsko</t>
  </si>
  <si>
    <t>9.7</t>
  </si>
  <si>
    <t>Ukrajina</t>
  </si>
  <si>
    <t>9.8</t>
  </si>
  <si>
    <t>Francie</t>
  </si>
  <si>
    <t>9.9</t>
  </si>
  <si>
    <t>Itálie</t>
  </si>
  <si>
    <t>9.10</t>
  </si>
  <si>
    <t>Rusko</t>
  </si>
  <si>
    <t>9.11</t>
  </si>
  <si>
    <t>Nizozemsko</t>
  </si>
  <si>
    <t>9.12</t>
  </si>
  <si>
    <t>Švýcarsko</t>
  </si>
  <si>
    <t>9.13</t>
  </si>
  <si>
    <t>Belgie</t>
  </si>
  <si>
    <t>9.14</t>
  </si>
  <si>
    <t>Chorvatsko</t>
  </si>
  <si>
    <t>9.15</t>
  </si>
  <si>
    <t>Maďarsko</t>
  </si>
  <si>
    <t>9.16</t>
  </si>
  <si>
    <t>Španělsko</t>
  </si>
  <si>
    <t>9.17</t>
  </si>
  <si>
    <t>Srbsko a Černá Hora</t>
  </si>
  <si>
    <t>9.18</t>
  </si>
  <si>
    <t>Švédsko</t>
  </si>
  <si>
    <t>9.19</t>
  </si>
  <si>
    <t>Kanada</t>
  </si>
  <si>
    <t>9.20</t>
  </si>
  <si>
    <t>Izrael</t>
  </si>
  <si>
    <t>10</t>
  </si>
  <si>
    <t>Krátká textová zpráva (SMS)</t>
  </si>
  <si>
    <t>10.1</t>
  </si>
  <si>
    <t>- do pevné sítě</t>
  </si>
  <si>
    <t>1 SMS</t>
  </si>
  <si>
    <t>10.2</t>
  </si>
  <si>
    <t>- do mobilní sítě</t>
  </si>
  <si>
    <t>11</t>
  </si>
  <si>
    <t>Paušálně hrazené volání</t>
  </si>
  <si>
    <t>12</t>
  </si>
  <si>
    <t>Vytáčený (komutovaný) přístup k Internetu</t>
  </si>
  <si>
    <t>12.1</t>
  </si>
  <si>
    <t>- I. časové pásmo (resp. silný provoz)</t>
  </si>
  <si>
    <t>10 minut</t>
  </si>
  <si>
    <t>12.2</t>
  </si>
  <si>
    <t>12.3</t>
  </si>
  <si>
    <t>- II. časové pásmo (resp. slabý provoz)</t>
  </si>
  <si>
    <t>12.4</t>
  </si>
  <si>
    <t>12.5</t>
  </si>
  <si>
    <t>- další časové pásmo</t>
  </si>
  <si>
    <t>12.6</t>
  </si>
  <si>
    <t>12.7</t>
  </si>
  <si>
    <t>Volné minuty - počet</t>
  </si>
  <si>
    <t>13</t>
  </si>
  <si>
    <t>13.1</t>
  </si>
  <si>
    <t>- cenové podmínky</t>
  </si>
  <si>
    <t>13.2</t>
  </si>
  <si>
    <t>- další podmínky</t>
  </si>
  <si>
    <t>14</t>
  </si>
  <si>
    <t xml:space="preserve">Rozdělení provozu – volání </t>
  </si>
  <si>
    <t>14.1</t>
  </si>
  <si>
    <t>- silný provoz (od … do … hod.)</t>
  </si>
  <si>
    <t>14.2</t>
  </si>
  <si>
    <t>- slabý provoz (od … do … hod.)</t>
  </si>
  <si>
    <t>14.3</t>
  </si>
  <si>
    <t>- noc (od … do … hod.)</t>
  </si>
  <si>
    <t>14.4</t>
  </si>
  <si>
    <t>- víkend (od … do … hod.)</t>
  </si>
  <si>
    <t>15</t>
  </si>
  <si>
    <t>Rozdělení provozu – přístup k Internetu</t>
  </si>
  <si>
    <t>15.1</t>
  </si>
  <si>
    <t>15.2</t>
  </si>
  <si>
    <t>15.3</t>
  </si>
  <si>
    <t>- další provoz (od … do … hod.)</t>
  </si>
  <si>
    <t>II. Veřejně dostupné služby v mobilních sítích elektronických komunikací</t>
  </si>
  <si>
    <t>Typ technologie (NMT/GSM/UMTS)</t>
  </si>
  <si>
    <t>1</t>
  </si>
  <si>
    <t xml:space="preserve">Připojení k síti (zřízení, aktivace) </t>
  </si>
  <si>
    <t>2</t>
  </si>
  <si>
    <t>Přístup k síti (měsíční paušální cena)</t>
  </si>
  <si>
    <t>3</t>
  </si>
  <si>
    <r>
      <t>Volné minuty - počet</t>
    </r>
    <r>
      <rPr>
        <sz val="9"/>
        <rFont val="Arial"/>
        <family val="2"/>
      </rPr>
      <t xml:space="preserve">        </t>
    </r>
    <r>
      <rPr>
        <b/>
        <sz val="9"/>
        <rFont val="Arial"/>
        <family val="2"/>
      </rPr>
      <t>I)</t>
    </r>
  </si>
  <si>
    <t>4</t>
  </si>
  <si>
    <r>
      <t xml:space="preserve">Volné SMS – počet         </t>
    </r>
    <r>
      <rPr>
        <sz val="9"/>
        <rFont val="Arial"/>
        <family val="2"/>
      </rPr>
      <t xml:space="preserve"> </t>
    </r>
    <r>
      <rPr>
        <b/>
        <sz val="9"/>
        <rFont val="Arial"/>
        <family val="2"/>
      </rPr>
      <t>II)</t>
    </r>
  </si>
  <si>
    <t>počet SMS</t>
  </si>
  <si>
    <r>
      <t>Volné MMS - počet</t>
    </r>
    <r>
      <rPr>
        <sz val="9"/>
        <rFont val="Arial"/>
        <family val="2"/>
      </rPr>
      <t xml:space="preserve">         </t>
    </r>
    <r>
      <rPr>
        <b/>
        <sz val="9"/>
        <rFont val="Arial"/>
        <family val="2"/>
      </rPr>
      <t>III)</t>
    </r>
  </si>
  <si>
    <t>počet MMS</t>
  </si>
  <si>
    <t>Volání ukončené ve vlastní síti</t>
  </si>
  <si>
    <t>Volání ukončené v pevných sítích</t>
  </si>
  <si>
    <t>Volání ukončené v ostatních mobilních sítích</t>
  </si>
  <si>
    <t xml:space="preserve">Mezinárodní volání </t>
  </si>
  <si>
    <t xml:space="preserve">Německo  </t>
  </si>
  <si>
    <t xml:space="preserve">Velká Británie  </t>
  </si>
  <si>
    <t xml:space="preserve">Rakousko   </t>
  </si>
  <si>
    <t xml:space="preserve">Polsko </t>
  </si>
  <si>
    <t>Krátká textová zpráva (SMS) ve vlastní síti</t>
  </si>
  <si>
    <t>Krátká textová zpráva (SMS) do ostatních sítí</t>
  </si>
  <si>
    <t xml:space="preserve">Multimediální zpráva (MMS) </t>
  </si>
  <si>
    <t>1 MMS</t>
  </si>
  <si>
    <t>Rozdělení provozu</t>
  </si>
  <si>
    <t>Cena včetně</t>
  </si>
  <si>
    <t>DPH</t>
  </si>
  <si>
    <t>[Kč/3 minuty]</t>
  </si>
  <si>
    <t>Označení</t>
  </si>
  <si>
    <t>operátora</t>
  </si>
  <si>
    <t>v zahraničí</t>
  </si>
  <si>
    <t xml:space="preserve">cenové </t>
  </si>
  <si>
    <t>další</t>
  </si>
  <si>
    <t xml:space="preserve">Roaming </t>
  </si>
  <si>
    <t>1.1</t>
  </si>
  <si>
    <t>- z Belgie do ČR (odchozí)</t>
  </si>
  <si>
    <t>- z ČR do Belgie (příchozí)</t>
  </si>
  <si>
    <t>1.2</t>
  </si>
  <si>
    <t>- z Dánska do ČR (odchozí)</t>
  </si>
  <si>
    <t>- z ČR do Dánska (příchozí)</t>
  </si>
  <si>
    <t>1.3</t>
  </si>
  <si>
    <t>- z Estonska do ČR (odchozí)</t>
  </si>
  <si>
    <t>- z ČR do Estonska (příchozí)</t>
  </si>
  <si>
    <t>1.4</t>
  </si>
  <si>
    <t>- z Finska do ČR (odchozí)</t>
  </si>
  <si>
    <t>- z ČR do Finska (příchozí)</t>
  </si>
  <si>
    <t>1.5</t>
  </si>
  <si>
    <t>- z Francie do ČR (odchozí)</t>
  </si>
  <si>
    <t>- z ČR do Francie (příchozí)</t>
  </si>
  <si>
    <t>1.6</t>
  </si>
  <si>
    <t>- z Irska do ČR (odchozí)</t>
  </si>
  <si>
    <t>- z ČR do Irska (příchozí)</t>
  </si>
  <si>
    <t>1.7</t>
  </si>
  <si>
    <t>- z Itálie do ČR (odchozí)</t>
  </si>
  <si>
    <t>- z ČR do Itálie (příchozí)</t>
  </si>
  <si>
    <t>1.8</t>
  </si>
  <si>
    <t xml:space="preserve">- z Kypru do ČR (odchozí)  </t>
  </si>
  <si>
    <t>- z ČR na Kypr (příchozí)</t>
  </si>
  <si>
    <t>1.9</t>
  </si>
  <si>
    <t xml:space="preserve">- z Lotyšska do ČR (odchozí)  </t>
  </si>
  <si>
    <t>- z ČR do Lotyšska (příchozí)</t>
  </si>
  <si>
    <t>1.10</t>
  </si>
  <si>
    <t xml:space="preserve">- z Litvy do ČR (odchozí)  </t>
  </si>
  <si>
    <t>- z ČR do Litvy (příchozí)</t>
  </si>
  <si>
    <t>1.11</t>
  </si>
  <si>
    <t>- z Lucemburska do ČR (odchozí)</t>
  </si>
  <si>
    <t>- z ČR do Lucemburska (příchozí)</t>
  </si>
  <si>
    <t>1.12</t>
  </si>
  <si>
    <t>- z Maďarska do ČR (odchozí)</t>
  </si>
  <si>
    <t>- z ČR do Maďarska (příchozí)</t>
  </si>
  <si>
    <t>1.13</t>
  </si>
  <si>
    <t>- z Malty do ČR (odchozí)</t>
  </si>
  <si>
    <t>- z ČR na Maltu (příchozí)</t>
  </si>
  <si>
    <t>1.14</t>
  </si>
  <si>
    <t>- z Německa do ČR (odchozí)</t>
  </si>
  <si>
    <t>- z ČR do Německa (příchozí)</t>
  </si>
  <si>
    <t>1.15</t>
  </si>
  <si>
    <t>- z Nizozemska do ČR (odchozí)</t>
  </si>
  <si>
    <t>- z ČR do Nizozemska (příchozí)</t>
  </si>
  <si>
    <t>1.16</t>
  </si>
  <si>
    <t>- z Polska do ČR (odchozí)</t>
  </si>
  <si>
    <t>- z ČR do Polska (příchozí)</t>
  </si>
  <si>
    <t>1.17</t>
  </si>
  <si>
    <t>- z Portugalska do ČR (odchozí)</t>
  </si>
  <si>
    <t>- z ČR do Portugalska (příchozí)</t>
  </si>
  <si>
    <t>1.18</t>
  </si>
  <si>
    <t xml:space="preserve">- z Rakouska do ČR (odchozí)  </t>
  </si>
  <si>
    <t>- z ČR do Rakouska (příchozí)</t>
  </si>
  <si>
    <t>1.19</t>
  </si>
  <si>
    <t xml:space="preserve">- z Řecka do ČR (odchozí)  </t>
  </si>
  <si>
    <t>- z ČR do Řecka (příchozí)</t>
  </si>
  <si>
    <t>1.20</t>
  </si>
  <si>
    <t>- ze Slovenska do ČR (odchozí)</t>
  </si>
  <si>
    <t>- z ČR do Slovenska (příchozí)</t>
  </si>
  <si>
    <t>1.21</t>
  </si>
  <si>
    <t>- ze Slovinska do ČR (odchozí)</t>
  </si>
  <si>
    <t>- z ČR do Slovinska (příchozí)</t>
  </si>
  <si>
    <t>1.22</t>
  </si>
  <si>
    <t>- ze Španělska do ČR (odchozí)</t>
  </si>
  <si>
    <t>- z ČR do Španělska (příchozí)</t>
  </si>
  <si>
    <t>1.23</t>
  </si>
  <si>
    <t>- ze Švédska do ČR (odchozí)</t>
  </si>
  <si>
    <t>- z ČR do Švédska (příchozí)</t>
  </si>
  <si>
    <t>1.24</t>
  </si>
  <si>
    <t>- z Velké Británie do ČR (odchozí)</t>
  </si>
  <si>
    <t>- z ČR do Velké Británie (příchozí)</t>
  </si>
  <si>
    <t>1.25</t>
  </si>
  <si>
    <t>- z Chorvatska do ČR (odchozí)</t>
  </si>
  <si>
    <t>- z ČR do Chorvatska (příchozí)</t>
  </si>
  <si>
    <t>1.26</t>
  </si>
  <si>
    <t>- z Izraele do ČR (odchozí)</t>
  </si>
  <si>
    <t>- z ČR do Izraele (příchozí)</t>
  </si>
  <si>
    <t>1.27</t>
  </si>
  <si>
    <t>- z Kanady do ČR (odchozí)</t>
  </si>
  <si>
    <t>- z ČR do Kanady (příchozí)</t>
  </si>
  <si>
    <t>1.28</t>
  </si>
  <si>
    <t>- z Ruska do ČR (odchozí)</t>
  </si>
  <si>
    <t>- z ČR do Ruska (příchozí)</t>
  </si>
  <si>
    <t>1.29</t>
  </si>
  <si>
    <t>- ze Srbska a Černé Hory do ČR (odchozí)</t>
  </si>
  <si>
    <t>- z ČR do Srbska a Černé Hory (příchozí)</t>
  </si>
  <si>
    <t>1.30</t>
  </si>
  <si>
    <t>- ze Švýcarska do ČR (odchozí)</t>
  </si>
  <si>
    <t>- z ČR do Švýcarska (příchozí)</t>
  </si>
  <si>
    <t>1.31</t>
  </si>
  <si>
    <t>- z Ukrajiny do ČR (odchozí)</t>
  </si>
  <si>
    <t>- z ČR na Ukrajinu (příchozí)</t>
  </si>
  <si>
    <t>1.32</t>
  </si>
  <si>
    <t>- z USA do ČR (odchozí)</t>
  </si>
  <si>
    <t>- z ČR do USA (příchozí)</t>
  </si>
  <si>
    <t>IV. Veřejně dostupné služby v pevných a mobilních sítích elektronických komunikací – vzorové destinace</t>
  </si>
  <si>
    <t>Typ sítě (pevná/mobilní)</t>
  </si>
  <si>
    <t>Národní volání - místní</t>
  </si>
  <si>
    <t>Brno – Brno (ukončené ve vlastní síti)</t>
  </si>
  <si>
    <t>1.1.1</t>
  </si>
  <si>
    <t>1.1.2</t>
  </si>
  <si>
    <t>1.1.3</t>
  </si>
  <si>
    <t>Brno – Brno (ukončené v pevných sítích)</t>
  </si>
  <si>
    <t>1.2.1</t>
  </si>
  <si>
    <t>1.2.2</t>
  </si>
  <si>
    <t>1.2.3</t>
  </si>
  <si>
    <t>Brno – Brno (ukončené v mobilních sítích)</t>
  </si>
  <si>
    <t>1.3.1</t>
  </si>
  <si>
    <t>1.3.2</t>
  </si>
  <si>
    <t>1.3.3</t>
  </si>
  <si>
    <t>Mělník – Benešov (ukončené ve vlastní síti)</t>
  </si>
  <si>
    <t>1.4.1</t>
  </si>
  <si>
    <t>1.4.2</t>
  </si>
  <si>
    <t>1.4.3</t>
  </si>
  <si>
    <t>Mělník – Benešov (ukončené v pevných sítích)</t>
  </si>
  <si>
    <t>1.5.1</t>
  </si>
  <si>
    <t>1.5.2</t>
  </si>
  <si>
    <t>1.5.3</t>
  </si>
  <si>
    <t>Mělník – Benešov (ukončené v mobilních sítích)</t>
  </si>
  <si>
    <t>1.6.1</t>
  </si>
  <si>
    <t>1.6.2</t>
  </si>
  <si>
    <t>1.6.3</t>
  </si>
  <si>
    <t>Národní volání - dálková</t>
  </si>
  <si>
    <t>2.1</t>
  </si>
  <si>
    <t>Karlovy Vary – Zlín (ukončené ve vlastní síti)</t>
  </si>
  <si>
    <t>2.1.1</t>
  </si>
  <si>
    <t>2.1.2</t>
  </si>
  <si>
    <t>2.1.3</t>
  </si>
  <si>
    <t>2.2</t>
  </si>
  <si>
    <t>Karlovy Vary – Zlín (ukončené v pevných sítích)</t>
  </si>
  <si>
    <t>2.2.1</t>
  </si>
  <si>
    <t>2.2.2</t>
  </si>
  <si>
    <t>2.2.3</t>
  </si>
  <si>
    <t>2.3</t>
  </si>
  <si>
    <t>Karlovy Vary – Zlín (ukončené v mobilních sítích)</t>
  </si>
  <si>
    <t>2.3.1</t>
  </si>
  <si>
    <t>2.3.2</t>
  </si>
  <si>
    <t>2.3.3</t>
  </si>
  <si>
    <t>3.1</t>
  </si>
  <si>
    <t>3.2</t>
  </si>
  <si>
    <t>4.1</t>
  </si>
  <si>
    <t>Připojení k síti (zřízení telefonní
účastnické stanice)</t>
  </si>
  <si>
    <t>Přístup k síti (používání telefonní 
účastnické stanice)</t>
  </si>
  <si>
    <t>Dálkové volání – ukončené v ostatních pevných
sítích</t>
  </si>
  <si>
    <t>prvních 
10 minut</t>
  </si>
  <si>
    <t>dalších
10 minut</t>
  </si>
  <si>
    <t>4.1.</t>
  </si>
  <si>
    <t>III. Veřejně dostupné služby v mobilních sítích elektronických komunikací – mezinárodní roaming</t>
  </si>
  <si>
    <t>Odkaz na internetové stránky
 podnikatele týkající se cen roamingu</t>
  </si>
  <si>
    <t>Pozn.:</t>
  </si>
  <si>
    <t>I) U pořadového čísla 3 se do sloupce „Cena včetně DPH [Kč]“ uvede počet volných minut.</t>
  </si>
  <si>
    <t>Určené podmínky rozhodující pro cenový plán   II)</t>
  </si>
  <si>
    <t xml:space="preserve">- cenové podmínky    </t>
  </si>
  <si>
    <t xml:space="preserve">- další podmínky        </t>
  </si>
  <si>
    <t>II) U pořadového čísla 4 se do sloupce „Cena včetně DPH [Kč]“ uvede počet volných SMS.</t>
  </si>
  <si>
    <t>III) U pořadového čísla 5 se do sloupce „Cena včetně DPH [Kč]“ uvede počet volných MMS.</t>
  </si>
  <si>
    <t>Určené podmínky rozhodující pro cenový plán           IV)</t>
  </si>
  <si>
    <t>Pozn.</t>
  </si>
  <si>
    <t>Určené podmínky     I)</t>
  </si>
  <si>
    <t>Určené podmínky rozhodující pro cenový plán     I)</t>
  </si>
  <si>
    <t>II) Pokud budou podmínky obsahovat text, který by svým rozsahem neumožňoval umístění v buňce této tabulky, bude přiložen v samostatném textovém souboru a do buňky se vloží pouze odkaz na příslušný soubor</t>
  </si>
  <si>
    <t>IV) Pokud budou podmínky obsahovat text, který by svým rozsahem neumožňoval umístění v buňce této tabulky, bude přiložen v samostatném textovém souboru a do buňky se vloží pouze odkaz na příslušný soubor</t>
  </si>
  <si>
    <t>I) Pokud budou podmínky obsahovat text, který by svým rozsahem neumožňoval umístění v buňce této tabulky, bude přiložen v samostatném textovém souboru a do buňky se vloží pouze odkaz na příslušný soubor</t>
  </si>
  <si>
    <t>Vodafone Czech Republic a.s.</t>
  </si>
  <si>
    <t>Proximus</t>
  </si>
  <si>
    <t>Účtování po minutách</t>
  </si>
  <si>
    <t>GSM</t>
  </si>
  <si>
    <t>bez rozlišení</t>
  </si>
  <si>
    <t>TDC Mobil A/S</t>
  </si>
  <si>
    <t>Elisa</t>
  </si>
  <si>
    <t>SFR</t>
  </si>
  <si>
    <t>Vodafone</t>
  </si>
  <si>
    <t>LMT</t>
  </si>
  <si>
    <t>Bité GSM</t>
  </si>
  <si>
    <t>P&amp;T
Luxembourg</t>
  </si>
  <si>
    <t xml:space="preserve">Polkomtel S.A. </t>
  </si>
  <si>
    <t>Mobilkom (A1)</t>
  </si>
  <si>
    <t>Orange</t>
  </si>
  <si>
    <t>Vodafone
Espana S.A.</t>
  </si>
  <si>
    <t>Vodafone
Sverige AB</t>
  </si>
  <si>
    <t>VIPnet</t>
  </si>
  <si>
    <t>Cellcom</t>
  </si>
  <si>
    <t>Rogers
Wireless Ïnc</t>
  </si>
  <si>
    <t>Mobile
Telesystems</t>
  </si>
  <si>
    <t>Mobtel</t>
  </si>
  <si>
    <t>Swisscom</t>
  </si>
  <si>
    <t>Kyivstar GSM
JSC</t>
  </si>
  <si>
    <t>Cytamobile -Vodafone</t>
  </si>
  <si>
    <t>Sl. Mobil  - Vodafone</t>
  </si>
  <si>
    <t>Nerozděleno</t>
  </si>
  <si>
    <t>mobilní</t>
  </si>
  <si>
    <t>T-Mobile Czech Republic a.s.</t>
  </si>
  <si>
    <t>Tarif T 30</t>
  </si>
  <si>
    <t>neomezeně</t>
  </si>
  <si>
    <t>Tarif T 80</t>
  </si>
  <si>
    <t>Tarif T 250</t>
  </si>
  <si>
    <t>Tarif T 600</t>
  </si>
  <si>
    <r>
      <t>–</t>
    </r>
    <r>
      <rPr>
        <b/>
        <sz val="9"/>
        <rFont val="Arial"/>
        <family val="2"/>
      </rPr>
      <t xml:space="preserve">                  </t>
    </r>
  </si>
  <si>
    <t xml:space="preserve">–                  </t>
  </si>
  <si>
    <r>
      <t xml:space="preserve">8,00 </t>
    </r>
    <r>
      <rPr>
        <sz val="9"/>
        <rFont val="Symbol"/>
        <family val="1"/>
      </rPr>
      <t>-</t>
    </r>
    <r>
      <rPr>
        <sz val="9"/>
        <rFont val="Arial"/>
        <family val="2"/>
      </rPr>
      <t xml:space="preserve"> 19,00</t>
    </r>
  </si>
  <si>
    <r>
      <t xml:space="preserve">19,00 </t>
    </r>
    <r>
      <rPr>
        <sz val="9"/>
        <rFont val="Symbol"/>
        <family val="1"/>
      </rPr>
      <t>-</t>
    </r>
    <r>
      <rPr>
        <sz val="9"/>
        <rFont val="Arial"/>
        <family val="2"/>
      </rPr>
      <t xml:space="preserve"> 8,00</t>
    </r>
  </si>
  <si>
    <t>http://t-mobile.cz</t>
  </si>
  <si>
    <t>Tarif Student</t>
  </si>
  <si>
    <t>Podniky-analogová linka 297,5/digitální linka 428,4/IP linka 357 Kč, bytové-analogová linka  160,65 Kč</t>
  </si>
  <si>
    <t>*</t>
  </si>
  <si>
    <t xml:space="preserve">přímé připojení k síti </t>
  </si>
  <si>
    <t>7:00 - 19:00</t>
  </si>
  <si>
    <t>19:00 - 7:00</t>
  </si>
  <si>
    <t xml:space="preserve">ČEZnet, a. s. </t>
  </si>
  <si>
    <t>Cenový plán ČEZnet Dominant</t>
  </si>
  <si>
    <t>Bez rozlišení</t>
  </si>
  <si>
    <t>BT Limited, organizační složka</t>
  </si>
  <si>
    <t>Business Voice Select Direct</t>
  </si>
  <si>
    <t>podnikové</t>
  </si>
  <si>
    <t>0:00 - 24:00</t>
  </si>
  <si>
    <t>Czech On Line, a. s.</t>
  </si>
  <si>
    <t>VOLNÝ VOICE PRO</t>
  </si>
  <si>
    <t>k pořadovému č. 2: minimální účet 5 - 20.000 Kč</t>
  </si>
  <si>
    <t>19:00 - 7:00 + víkendy a svátky</t>
  </si>
  <si>
    <t>6:00  - 18:00</t>
  </si>
  <si>
    <t>18:00 - 6:00</t>
  </si>
  <si>
    <t xml:space="preserve">Czech On Line, a. s. </t>
  </si>
  <si>
    <t>pevná</t>
  </si>
  <si>
    <t>volání ze sítě COL do mobilní sítě</t>
  </si>
  <si>
    <t>[11,25]</t>
  </si>
  <si>
    <t>VOLNÝ HLAS</t>
  </si>
  <si>
    <t>bytové</t>
  </si>
  <si>
    <t>Podnikové</t>
  </si>
  <si>
    <t>Bytové</t>
  </si>
  <si>
    <t>pracovní dny 7:00 - 19:00</t>
  </si>
  <si>
    <t>ISDN</t>
  </si>
  <si>
    <t>7.00 - 19.00</t>
  </si>
  <si>
    <t>19.00 - 7.00</t>
  </si>
  <si>
    <t>0.00-24.00</t>
  </si>
  <si>
    <t>ČD - Telematika</t>
  </si>
  <si>
    <t>ISDN30 nebo 2MB</t>
  </si>
  <si>
    <t>7 - 19 v pracovní dny</t>
  </si>
  <si>
    <t>mimo silný provoz</t>
  </si>
  <si>
    <t xml:space="preserve"> ČD-Telematika a.s</t>
  </si>
  <si>
    <t>07,00 - 19,00</t>
  </si>
  <si>
    <t>06,00 - 18,00</t>
  </si>
  <si>
    <t>18,00 - 06,00                           a So, Ne, svátky</t>
  </si>
  <si>
    <t>7:00 - 19:00 v pracovní dny</t>
  </si>
  <si>
    <t>ČEZnet, a. s.</t>
  </si>
  <si>
    <t xml:space="preserve">přímé připojení </t>
  </si>
  <si>
    <t>Dial Telecom, a. s.</t>
  </si>
  <si>
    <t>callway</t>
  </si>
  <si>
    <t>7:00 - 18:59</t>
  </si>
  <si>
    <t>19:00 - 06:59</t>
  </si>
  <si>
    <t>nerozlisuje se</t>
  </si>
  <si>
    <t>sobota, nedele, svatky</t>
  </si>
  <si>
    <t>EMEA Telecom, s. r. o.</t>
  </si>
  <si>
    <t>Ahoj NetFon</t>
  </si>
  <si>
    <t>0,-</t>
  </si>
  <si>
    <t>non</t>
  </si>
  <si>
    <t>nejsou</t>
  </si>
  <si>
    <t>pracovní dny 7:00 - 19:00 hod</t>
  </si>
  <si>
    <t>19:00 - 7:00 hod, víkendy, svátky</t>
  </si>
  <si>
    <t>žádné</t>
  </si>
  <si>
    <t>GTS NOVERA a.s.</t>
  </si>
  <si>
    <t>Novera Interval</t>
  </si>
  <si>
    <t>N/A</t>
  </si>
  <si>
    <t>dle ceníku - smluvního dokumentu</t>
  </si>
  <si>
    <t>7 - 19 hod</t>
  </si>
  <si>
    <t>19 - 7 hod</t>
  </si>
  <si>
    <t>0-24 hod</t>
  </si>
  <si>
    <t>ha-vel internet s.r.o.</t>
  </si>
  <si>
    <t>INTV, s.r.o.</t>
  </si>
  <si>
    <t>VoIP</t>
  </si>
  <si>
    <t>-</t>
  </si>
  <si>
    <t>MAXPROGRES, s.r.o.</t>
  </si>
  <si>
    <t>MAXNET P 1.5.</t>
  </si>
  <si>
    <t>slabý provoz</t>
  </si>
  <si>
    <t>Radiokomunikace a.s.</t>
  </si>
  <si>
    <t>Bluetone Premium ADSL 2006</t>
  </si>
  <si>
    <t>v rámci sítě - neomezeně</t>
  </si>
  <si>
    <t>Nezbytnou součástí služby je připojení k internetu prostřednictvím ADSL (Bluetone Premium ADSL) a to prostřdnictvím LLU-PPV</t>
  </si>
  <si>
    <t>po - pá:7:00-19-00</t>
  </si>
  <si>
    <t>po-pá:19:00 - 7:00, so - ne 00:00 - 24:00 a státem uznávané svátky</t>
  </si>
  <si>
    <t>LLU</t>
  </si>
  <si>
    <t>SkyNet, a.s.</t>
  </si>
  <si>
    <t>SkyFon 10</t>
  </si>
  <si>
    <t>46,8/51,8</t>
  </si>
  <si>
    <t>smlouva min 12 měsíců</t>
  </si>
  <si>
    <t>http://skyfon.skynet.cz/index.php?l=cz&amp;p=3&amp;r=1</t>
  </si>
  <si>
    <t>07:00 – 19:00</t>
  </si>
  <si>
    <t>19:00 – 07:00</t>
  </si>
  <si>
    <t>00:00 – 24:00</t>
  </si>
  <si>
    <t>SkyTel Direct 100</t>
  </si>
  <si>
    <t>119 za HTS
357 za euroISDN2B (BRI)
5950 za euroISDN30B (PRI)</t>
  </si>
  <si>
    <t>44,6/120,6</t>
  </si>
  <si>
    <t>SkyTel Direct 200</t>
  </si>
  <si>
    <t>Tiscali Telekomunikace Česká Republika, s.r.o.</t>
  </si>
  <si>
    <t>TISCALI CALL/TISCALI CALL PROFI</t>
  </si>
  <si>
    <t>Vlastnictví linky, na které je možné zřídit službu CS/CPS</t>
  </si>
  <si>
    <t>TISCALI CALL ADSL</t>
  </si>
  <si>
    <t>Dostatečná datová kapacita pro přenos hlasu přes IP</t>
  </si>
  <si>
    <t>bytové/podnikové</t>
  </si>
  <si>
    <t>Současné zřízení služby ADSL od TISCALI</t>
  </si>
  <si>
    <t>TISCALI NETCALL/TISCALI NETCALL PROFI</t>
  </si>
  <si>
    <t>Tarif Extra</t>
  </si>
  <si>
    <t>Tarif SMS</t>
  </si>
  <si>
    <t>Tarif Standard</t>
  </si>
  <si>
    <t>BroadNet Czech, a.s.</t>
  </si>
  <si>
    <t>CZ006</t>
  </si>
  <si>
    <t>dle individuálních podmínek</t>
  </si>
  <si>
    <t>Jsou stanoveny dle individuálních řešení</t>
  </si>
  <si>
    <t>Jsou stanoveny na základě individuálních řešení a smluvních dohod</t>
  </si>
  <si>
    <t>od 0 do 24 hod.</t>
  </si>
  <si>
    <t>T-Systems PragoNet a.s.</t>
  </si>
  <si>
    <t>Connect 1036 Plus</t>
  </si>
  <si>
    <t>neposkytuje se</t>
  </si>
  <si>
    <t>Služba je na principu předvolby operátora. Nutnou podmínkou pro poskytování služby je existence přímého připojení stanice do sítě Č. Telecomu.</t>
  </si>
  <si>
    <t>pracovní dny 19:00 - 7:00, dny pracovního volna a pracovního klidu 00:00 - 24:00</t>
  </si>
  <si>
    <t>nerozlišuje se</t>
  </si>
  <si>
    <t>00:00 - 24:00 - dny pracovního volna a pracovního klidu</t>
  </si>
  <si>
    <t>BVD Alfa</t>
  </si>
  <si>
    <t>podnikové stanice</t>
  </si>
  <si>
    <t>36 652,-</t>
  </si>
  <si>
    <t>5 950,-</t>
  </si>
  <si>
    <t>Určeno pro ISDN30 přípojky na síti poskytovatele. Smluvní vztah minimálně na 12 měsíců.</t>
  </si>
  <si>
    <t>viaPhone Standard</t>
  </si>
  <si>
    <t>neposkytuje se - služba na bázi VoIP</t>
  </si>
  <si>
    <t>Služba na bázi VoIP je určena pro přípojky na optické síti poskytovatele ve vybraných lokalitách.</t>
  </si>
  <si>
    <t>Unient Communications, a.s.</t>
  </si>
  <si>
    <t>viphone business</t>
  </si>
  <si>
    <t>3,51/0 )*</t>
  </si>
  <si>
    <t>NA</t>
  </si>
  <si>
    <t>datová konektivita</t>
  </si>
  <si>
    <t>viphone home</t>
  </si>
  <si>
    <t>Radiokomunikace a.s. (TELE 2)</t>
  </si>
  <si>
    <t>TELE2 1002</t>
  </si>
  <si>
    <t>Tele2 1002</t>
  </si>
  <si>
    <t>Tele2Komfort</t>
  </si>
  <si>
    <t>so - ne 00:00 - 24:00 a státem uznávané svátky</t>
  </si>
  <si>
    <t>TELE2Komfort</t>
  </si>
  <si>
    <t>celých 24 hodin v sobotu, neděli a státem uznávané svátky</t>
  </si>
  <si>
    <t>Telefónica O2 Czech Republic,a.s. (dříve ČESKÝ TELECOM, a. s.)</t>
  </si>
  <si>
    <t>19,00 - 07,00   
a So, Ne,svátky</t>
  </si>
  <si>
    <t>18,00 - 06,00
a So, Ne, svátky</t>
  </si>
  <si>
    <t>Cena včetně DPH
[Kč/3 minuty]</t>
  </si>
  <si>
    <t>1,17 vč. DPH/min. =&gt; 11,70 / 10 min.</t>
  </si>
  <si>
    <t>0,39 vč. DPH/min. =&gt; 3,9 / 10 min.</t>
  </si>
  <si>
    <t>všední dny: 7 - 19 hod.</t>
  </si>
  <si>
    <t>všední dny: 19 - 7 hod., So, Ne, st. svátky a dny prac. klidu</t>
  </si>
  <si>
    <t>všední dny 7 - 19 hod.</t>
  </si>
  <si>
    <t xml:space="preserve">všední dny 19 - 7 hod., So, Ne, st. svátky a dny prac. klidu </t>
  </si>
  <si>
    <t>pevné sítě</t>
  </si>
  <si>
    <t xml:space="preserve">nejsou </t>
  </si>
  <si>
    <t>0:00 - 23:59</t>
  </si>
  <si>
    <t xml:space="preserve">7 - 19 </t>
  </si>
  <si>
    <t xml:space="preserve">19 - 7 </t>
  </si>
  <si>
    <t>Radiokomunikace a.s. (dříve TELE 2)</t>
  </si>
  <si>
    <t xml:space="preserve">250 / 0 </t>
  </si>
  <si>
    <t xml:space="preserve">0 / 0 </t>
  </si>
  <si>
    <t xml:space="preserve">296 / 296 </t>
  </si>
  <si>
    <t xml:space="preserve">177 / 296 </t>
  </si>
  <si>
    <t>datová konektivita, 
poznámka UC: )*  3,51/0 znamená, že podnikový zákazník má volání za 0 Kč pro volání mezi svými kancelářemi vybavenými službou viphone business v uvedených lokalitách</t>
  </si>
  <si>
    <t>18,00 - 06,00 
a So, Ne, svátky</t>
  </si>
  <si>
    <t>Jsou stanoveny 
dle individuálních řešení</t>
  </si>
  <si>
    <t>Jsou stanoveny
 dle individuálních řešení</t>
  </si>
  <si>
    <t>Jsou stanoveny na základě
 individuálních řešení
 a smluvních dohod</t>
  </si>
  <si>
    <t>Jsou stanoveny na základě
 individuálních řešení 
a smluvních dohod</t>
  </si>
  <si>
    <t>účtování: 1 minuta celá, 
dále po vteřinách</t>
  </si>
  <si>
    <t>platí pro všechny mobilní sítě v dané zemi</t>
  </si>
  <si>
    <t>převod volných minut 
do dalších bc</t>
  </si>
  <si>
    <t>T-Mobile USA, Inc</t>
  </si>
  <si>
    <t>Telefónica O2 Czech Republic, a.s. - mobilní služby (dříve Eurotel Praha, spol. s r.o.)</t>
  </si>
  <si>
    <t>Eurotel Bronz MAX</t>
  </si>
  <si>
    <t>GSM/UMTS</t>
  </si>
  <si>
    <t>Účtování 60+1</t>
  </si>
  <si>
    <t>Poskytování cenového plánu je podmíněno uzavřením smlouvy na 24 měsíců</t>
  </si>
  <si>
    <t>Není děleno</t>
  </si>
  <si>
    <t>Eurotel Platinum MAX</t>
  </si>
  <si>
    <t>Účtování 60+1, na mezinárodní volání se neuplatní volné minuty</t>
  </si>
  <si>
    <t>Cena včetně DPH [Kč/3 minuty]</t>
  </si>
  <si>
    <t>Eurotel Bronz MAX, Eurotel Platinum MAX</t>
  </si>
  <si>
    <t>všechny sítě</t>
  </si>
  <si>
    <t>Účtování 60+60, neuplatní se volné minuty</t>
  </si>
  <si>
    <t>http://www.eurotel.cz/jnp/cz/services/priceList/detail/-content-priceLists-gsm-cz-004_Mezinarodni_hovory-12_Mezinarodni_Roaming.html</t>
  </si>
  <si>
    <t>NEW TELEKOM, 
spol. s r.o.</t>
  </si>
  <si>
    <t>JiISTOTAS</t>
  </si>
  <si>
    <t>x</t>
  </si>
  <si>
    <t>VOLNÝ Hlas Nonstop</t>
  </si>
  <si>
    <t>n/a</t>
  </si>
  <si>
    <t>zdarma*</t>
  </si>
  <si>
    <r>
      <t xml:space="preserve">290 Kč </t>
    </r>
    <r>
      <rPr>
        <b/>
        <i/>
        <sz val="8"/>
        <rFont val="Arial"/>
        <family val="2"/>
      </rPr>
      <t>(místní a meziměstské hovory do pevných sítí v ČR)*</t>
    </r>
  </si>
  <si>
    <r>
      <t xml:space="preserve">1,06 Kč za min. spojení </t>
    </r>
    <r>
      <rPr>
        <b/>
        <sz val="8"/>
        <rFont val="Symbol"/>
        <family val="1"/>
      </rPr>
      <t>®</t>
    </r>
    <r>
      <rPr>
        <b/>
        <sz val="8"/>
        <rFont val="Arial"/>
        <family val="2"/>
      </rPr>
      <t xml:space="preserve"> tj. 10,60 za 10 min., tarifikace 120+60</t>
    </r>
  </si>
  <si>
    <r>
      <t xml:space="preserve">0,36 Kč za min. spojení </t>
    </r>
    <r>
      <rPr>
        <b/>
        <sz val="8"/>
        <rFont val="Symbol"/>
        <family val="1"/>
      </rPr>
      <t>®</t>
    </r>
    <r>
      <rPr>
        <b/>
        <sz val="8"/>
        <rFont val="Arial"/>
        <family val="2"/>
      </rPr>
      <t xml:space="preserve"> tj. 3,60 za 10 min., tarifikace 120+60</t>
    </r>
  </si>
  <si>
    <t>* Místní a meziměstské hovory do pevných sítí nejsou účtovány po dobu prvních 30 minut, následně jsou účtovány minutovými sazbami dle ceníku služby (1,29 Kč vč. DPH ve špičce a 0,59 Kč vč. DPH mimo špičku)</t>
  </si>
  <si>
    <t>pracovní dny od 7,00 do 19,00 hod.</t>
  </si>
  <si>
    <t>pracovní dny od 19,00 do 7,00 hod., víkendy, státem uznávané svátky a dny pracovního klidu</t>
  </si>
  <si>
    <t>součást "slabého provozu", nejde o samostatné časové pásmo (viz výše)</t>
  </si>
  <si>
    <t xml:space="preserve"> Ceny položek označené jako "zdarma" jsou součástí měsíčního paušálu bez jeho navýšení.</t>
  </si>
  <si>
    <t>pracovní dny 7.00 - 19.00 hod.</t>
  </si>
  <si>
    <t>pracovní dny od 19.00 do 7.00 hod., víkendy, státem uznávané svátky a dny pracovního klidu</t>
  </si>
  <si>
    <t>Nabito 300</t>
  </si>
  <si>
    <t>až 66 min nebo až 300 SMS</t>
  </si>
  <si>
    <t>Nabito 1800</t>
  </si>
  <si>
    <t>až 620 min nebo až 1800 SMS</t>
  </si>
  <si>
    <t>Převod nevyčerpané částky paušálu do dalšího bc</t>
  </si>
  <si>
    <t>119,00 Kč/zúčt.období - příplatek k pol.2 při používání služeb ADSL</t>
  </si>
  <si>
    <t>k ceně za používání (pol.2) je účtován příplatek 5,95 Kč/volání, zde připočteno k ceně za volání</t>
  </si>
  <si>
    <r>
      <t>O</t>
    </r>
    <r>
      <rPr>
        <b/>
        <vertAlign val="subscript"/>
        <sz val="9"/>
        <rFont val="Arial"/>
        <family val="2"/>
      </rPr>
      <t>2</t>
    </r>
    <r>
      <rPr>
        <b/>
        <sz val="9"/>
        <rFont val="Arial"/>
        <family val="2"/>
      </rPr>
      <t xml:space="preserve"> Nonstop</t>
    </r>
  </si>
  <si>
    <r>
      <t>O</t>
    </r>
    <r>
      <rPr>
        <b/>
        <vertAlign val="subscript"/>
        <sz val="9"/>
        <rFont val="Arial"/>
        <family val="2"/>
      </rPr>
      <t>2</t>
    </r>
    <r>
      <rPr>
        <b/>
        <sz val="9"/>
        <rFont val="Arial"/>
        <family val="2"/>
      </rPr>
      <t xml:space="preserve"> Volno</t>
    </r>
  </si>
  <si>
    <r>
      <t>O</t>
    </r>
    <r>
      <rPr>
        <b/>
        <vertAlign val="subscript"/>
        <sz val="9"/>
        <rFont val="Arial"/>
        <family val="2"/>
      </rPr>
      <t>2</t>
    </r>
    <r>
      <rPr>
        <b/>
        <sz val="9"/>
        <rFont val="Arial"/>
        <family val="2"/>
      </rPr>
      <t xml:space="preserve"> Standard</t>
    </r>
  </si>
  <si>
    <r>
      <t>O</t>
    </r>
    <r>
      <rPr>
        <b/>
        <vertAlign val="subscript"/>
        <sz val="9"/>
        <rFont val="Arial"/>
        <family val="2"/>
      </rPr>
      <t>2</t>
    </r>
    <r>
      <rPr>
        <b/>
        <sz val="9"/>
        <rFont val="Arial"/>
        <family val="2"/>
      </rPr>
      <t xml:space="preserve"> Mini</t>
    </r>
  </si>
  <si>
    <r>
      <t>O</t>
    </r>
    <r>
      <rPr>
        <b/>
        <vertAlign val="subscript"/>
        <sz val="9"/>
        <rFont val="Arial"/>
        <family val="2"/>
      </rPr>
      <t>2</t>
    </r>
    <r>
      <rPr>
        <b/>
        <sz val="9"/>
        <rFont val="Arial"/>
        <family val="2"/>
      </rPr>
      <t xml:space="preserve"> Trend</t>
    </r>
  </si>
  <si>
    <t>19,00 - 7,00 a So, Ne, svátky</t>
  </si>
  <si>
    <t>7,00 - 19,00</t>
  </si>
  <si>
    <t>k ceně za používání (pol.2) je účtován příplatek      5,95 Kč/volání,                  zde připočteno k ceně za volání</t>
  </si>
  <si>
    <t>VOLNÝ Telefonet 
Tarif Doma Bez Paušálu
(služba založená na VoIP)</t>
  </si>
  <si>
    <t>0,00*</t>
  </si>
  <si>
    <t>* aktivační poplatek za zřízení služby na přiděleném telefonním čísle je 298 Kč vč. DPH</t>
  </si>
  <si>
    <t>časové pásmo (viz výše)</t>
  </si>
  <si>
    <t>VOLNÝ Telefonet 
Tarif Doma Nezavěšuj 
(služba založená na VoIP)</t>
  </si>
  <si>
    <r>
      <t xml:space="preserve">475 Kč/ tel. číslo </t>
    </r>
    <r>
      <rPr>
        <b/>
        <i/>
        <sz val="8"/>
        <rFont val="Arial"/>
        <family val="2"/>
      </rPr>
      <t>(místní a meziměstské hovory do pevných sítí v Č</t>
    </r>
    <r>
      <rPr>
        <b/>
        <sz val="8"/>
        <rFont val="Arial"/>
        <family val="2"/>
      </rPr>
      <t>R)</t>
    </r>
  </si>
  <si>
    <t>Pokud byla služba aktivní pouze část zúčtovacího období, bude měsíční paušál poměrně upraven dle data aktivace, resp. deaktivace služby.
Ceny položek označené jako "zdarma" jsou součástí měsíčního paušálu bez jeho navýšení.</t>
  </si>
  <si>
    <t>Pokud byla služba aktivní pouze část zúčtovacího období, bude měsíční paušál poměrně upraven dle data aktivace, resp. deaktivace služby.
Ceny položek označené jako "zdarma" nebo "0 Kč") jsou součástí měsíčního paušálu bez jeho navýšení.</t>
  </si>
  <si>
    <t>VOLNÝ Telefonet 
Tarif Doma Nezavěšuj
(služba založená na VoIP)</t>
  </si>
  <si>
    <t>VOLNÝ Telefonet 
Tarif Office MiniPrice 
(služba založená na VoIP)</t>
  </si>
  <si>
    <t>Minimální účtovaná částka za provoz činí 299 Kč bez DPH</t>
  </si>
  <si>
    <t>podniková</t>
  </si>
  <si>
    <t>VOLNÝ Telefonet 
Tarif Office NotLimit 
(služba založená na VoIP)</t>
  </si>
  <si>
    <r>
      <t xml:space="preserve">832 Kč/ tel. číslo </t>
    </r>
    <r>
      <rPr>
        <b/>
        <i/>
        <sz val="8"/>
        <rFont val="Arial"/>
        <family val="2"/>
      </rPr>
      <t>(místní a meziměstské hovory do pevných sítí v Č</t>
    </r>
    <r>
      <rPr>
        <b/>
        <sz val="8"/>
        <rFont val="Arial"/>
        <family val="2"/>
      </rPr>
      <t>R)</t>
    </r>
  </si>
  <si>
    <t>VOLNÝ Telefonet 
Tarif Office NotLimit
(služba založená na VoIP)</t>
  </si>
  <si>
    <t>VOLNÝ Komplet/ VOLNÝ Internet ZDARMA **</t>
  </si>
  <si>
    <t>* viz bod 2</t>
  </si>
  <si>
    <r>
      <t>688 Kč/ tel. číslo</t>
    </r>
    <r>
      <rPr>
        <b/>
        <i/>
        <sz val="9"/>
        <rFont val="Arial"/>
        <family val="2"/>
      </rPr>
      <t xml:space="preserve">
*(částka zahrnuje i paušálně hrazené volání - tj. místní a meziměstské volání do pevných sítí v ČR)</t>
    </r>
  </si>
  <si>
    <t xml:space="preserve">VOLNÝ Komplet/ VOLNÝ Internet ZDARMA </t>
  </si>
  <si>
    <t>403 Kč/ tel. číslo</t>
  </si>
  <si>
    <t>Minimální měsíční účtovaná částka za provoz činí 50 Kč bez DPH (při kombinaci se službou VOLNÝ Internet ZDARMA).</t>
  </si>
  <si>
    <r>
      <t>1421 Kč/ tel. číslo</t>
    </r>
    <r>
      <rPr>
        <b/>
        <i/>
        <sz val="9"/>
        <rFont val="Arial"/>
        <family val="2"/>
      </rPr>
      <t xml:space="preserve">
*(částka zahrnuje i paušálně hrazené volání - tj. místní a meziměstské volání do pevných sítí v ČR)</t>
    </r>
  </si>
  <si>
    <t>Služba je poskytována pouze v kombinaci s internetovými službami VOLNÝ
**Hlasová služba založená na  VoIP, nabízí neomezené volání do pevných sítí za měsíční paušál.</t>
  </si>
  <si>
    <t>589 Kč/ tel. číslo</t>
  </si>
  <si>
    <t>Služba je poskytována pouze v kombinaci s internetovými službami VOLNÝ
** Hlasová služba založená na VoIP, nabízí neomezená volání - minutové sazby</t>
  </si>
  <si>
    <t>Služba je poskytována pouze v kombinaci s internetovými službami VOLNÝ
**Hlasová služba je založena na technologii VoIP, nabízí neomezená volání do pevných sítí za měsíční paušál.</t>
  </si>
  <si>
    <t>zpracováno dne 20. 9. 2006</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</si>
</sst>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
    <numFmt numFmtId="168" formatCode="0.0000"/>
    <numFmt numFmtId="169" formatCode="0.0"/>
    <numFmt numFmtId="170" formatCode="#,##0.00\ &quot;Kč&quot;"/>
    <numFmt numFmtId="171" formatCode="#,##0.000\ &quot;Kč&quot;"/>
    <numFmt numFmtId="172" formatCode="#,##0.00\ _K_č"/>
    <numFmt numFmtId="173" formatCode="#,##0.0000\ _K_č"/>
    <numFmt numFmtId="174" formatCode="#,##0.00000\ _K_č"/>
    <numFmt numFmtId="175" formatCode="#,##0.000\ _K_č"/>
    <numFmt numFmtId="176" formatCode="#,##0.0\ _K_č"/>
    <numFmt numFmtId="177" formatCode="#,##0\ _K_č"/>
  </numFmts>
  <fonts count="22">
    <font>
      <sz val="11"/>
      <name val="Arial"/>
      <family val="0"/>
    </font>
    <font>
      <b/>
      <sz val="11"/>
      <name val="Arial"/>
      <family val="2"/>
    </font>
    <font>
      <sz val="9"/>
      <name val="Arial"/>
      <family val="2"/>
    </font>
    <font>
      <i/>
      <sz val="9"/>
      <name val="Arial"/>
      <family val="2"/>
    </font>
    <font>
      <b/>
      <sz val="9"/>
      <name val="Arial"/>
      <family val="2"/>
    </font>
    <font>
      <sz val="10"/>
      <name val="Arial"/>
      <family val="2"/>
    </font>
    <font>
      <sz val="12"/>
      <name val="Arial"/>
      <family val="2"/>
    </font>
    <font>
      <i/>
      <sz val="12"/>
      <name val="Arial"/>
      <family val="2"/>
    </font>
    <font>
      <sz val="8"/>
      <name val="Arial"/>
      <family val="0"/>
    </font>
    <font>
      <u val="single"/>
      <sz val="11"/>
      <color indexed="12"/>
      <name val="Arial"/>
      <family val="0"/>
    </font>
    <font>
      <u val="single"/>
      <sz val="11"/>
      <color indexed="36"/>
      <name val="Arial"/>
      <family val="0"/>
    </font>
    <font>
      <sz val="11"/>
      <color indexed="14"/>
      <name val="Arial"/>
      <family val="0"/>
    </font>
    <font>
      <b/>
      <i/>
      <sz val="9"/>
      <name val="Arial"/>
      <family val="2"/>
    </font>
    <font>
      <sz val="9"/>
      <name val="Symbol"/>
      <family val="1"/>
    </font>
    <font>
      <b/>
      <sz val="9"/>
      <color indexed="18"/>
      <name val="Arial"/>
      <family val="2"/>
    </font>
    <font>
      <u val="single"/>
      <sz val="11"/>
      <name val="Arial"/>
      <family val="2"/>
    </font>
    <font>
      <b/>
      <sz val="8"/>
      <name val="Arial"/>
      <family val="2"/>
    </font>
    <font>
      <b/>
      <sz val="8"/>
      <name val="Tahoma"/>
      <family val="0"/>
    </font>
    <font>
      <sz val="8"/>
      <name val="Tahoma"/>
      <family val="0"/>
    </font>
    <font>
      <b/>
      <i/>
      <sz val="8"/>
      <name val="Arial"/>
      <family val="2"/>
    </font>
    <font>
      <b/>
      <sz val="8"/>
      <name val="Symbol"/>
      <family val="1"/>
    </font>
    <font>
      <b/>
      <vertAlign val="subscript"/>
      <sz val="9"/>
      <name val="Arial"/>
      <family val="2"/>
    </font>
  </fonts>
  <fills count="4">
    <fill>
      <patternFill/>
    </fill>
    <fill>
      <patternFill patternType="gray125"/>
    </fill>
    <fill>
      <patternFill patternType="solid">
        <fgColor indexed="41"/>
        <bgColor indexed="64"/>
      </patternFill>
    </fill>
    <fill>
      <patternFill patternType="solid">
        <fgColor indexed="47"/>
        <bgColor indexed="64"/>
      </patternFill>
    </fill>
  </fills>
  <borders count="94">
    <border>
      <left/>
      <right/>
      <top/>
      <bottom/>
      <diagonal/>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style="medium"/>
      <top>
        <color indexed="63"/>
      </top>
      <bottom style="double"/>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color indexed="63"/>
      </left>
      <right style="medium"/>
      <top>
        <color indexed="63"/>
      </top>
      <bottom style="thin"/>
    </border>
    <border>
      <left style="medium"/>
      <right style="thin"/>
      <top style="medium"/>
      <bottom style="double"/>
    </border>
    <border>
      <left style="medium"/>
      <right style="thin"/>
      <top style="double"/>
      <bottom style="medium"/>
    </border>
    <border>
      <left style="medium"/>
      <right style="thin"/>
      <top>
        <color indexed="63"/>
      </top>
      <bottom>
        <color indexed="63"/>
      </bottom>
    </border>
    <border>
      <left style="medium"/>
      <right style="thin"/>
      <top style="medium"/>
      <bottom style="medium"/>
    </border>
    <border>
      <left style="medium"/>
      <right style="thin"/>
      <top style="thin"/>
      <bottom style="thin"/>
    </border>
    <border>
      <left style="medium"/>
      <right style="thin"/>
      <top style="thin"/>
      <bottom style="medium"/>
    </border>
    <border>
      <left style="medium"/>
      <right style="thin"/>
      <top>
        <color indexed="63"/>
      </top>
      <bottom style="medium"/>
    </border>
    <border>
      <left style="thin"/>
      <right>
        <color indexed="63"/>
      </right>
      <top style="medium"/>
      <bottom style="double"/>
    </border>
    <border>
      <left style="thin"/>
      <right>
        <color indexed="63"/>
      </right>
      <top style="double"/>
      <bottom style="medium"/>
    </border>
    <border>
      <left style="thin"/>
      <right>
        <color indexed="63"/>
      </right>
      <top>
        <color indexed="63"/>
      </top>
      <bottom>
        <color indexed="63"/>
      </bottom>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medium"/>
      <right style="medium"/>
      <top style="thin"/>
      <bottom style="thin"/>
    </border>
    <border>
      <left style="medium"/>
      <right>
        <color indexed="63"/>
      </right>
      <top>
        <color indexed="63"/>
      </top>
      <bottom style="medium"/>
    </border>
    <border>
      <left>
        <color indexed="63"/>
      </left>
      <right style="medium"/>
      <top style="medium"/>
      <bottom style="double"/>
    </border>
    <border>
      <left style="medium"/>
      <right>
        <color indexed="63"/>
      </right>
      <top>
        <color indexed="63"/>
      </top>
      <bottom style="double"/>
    </border>
    <border>
      <left style="medium"/>
      <right>
        <color indexed="63"/>
      </right>
      <top style="double"/>
      <bottom style="thin"/>
    </border>
    <border>
      <left style="thin"/>
      <right style="medium"/>
      <top style="thin"/>
      <bottom style="thin"/>
    </border>
    <border>
      <left style="thin"/>
      <right style="medium"/>
      <top>
        <color indexed="63"/>
      </top>
      <bottom>
        <color indexed="63"/>
      </bottom>
    </border>
    <border>
      <left style="medium"/>
      <right style="medium"/>
      <top style="medium"/>
      <bottom style="thin"/>
    </border>
    <border>
      <left style="medium"/>
      <right>
        <color indexed="63"/>
      </right>
      <top style="thin"/>
      <bottom style="thin"/>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style="thin"/>
      <right style="thin"/>
      <top style="thin"/>
      <bottom style="double"/>
    </border>
    <border>
      <left style="thin"/>
      <right style="medium"/>
      <top style="thin"/>
      <bottom style="double"/>
    </border>
    <border>
      <left style="medium"/>
      <right style="thin"/>
      <top style="medium"/>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double"/>
      <bottom style="medium"/>
    </border>
    <border>
      <left style="thin"/>
      <right style="medium"/>
      <top style="thin"/>
      <bottom style="medium"/>
    </border>
    <border>
      <left style="medium"/>
      <right>
        <color indexed="63"/>
      </right>
      <top style="double"/>
      <bottom style="medium"/>
    </border>
    <border>
      <left style="medium"/>
      <right>
        <color indexed="63"/>
      </right>
      <top>
        <color indexed="63"/>
      </top>
      <bottom style="thin"/>
    </border>
    <border>
      <left style="medium"/>
      <right style="medium"/>
      <top style="double"/>
      <bottom style="medium"/>
    </border>
    <border>
      <left style="medium"/>
      <right style="medium"/>
      <top>
        <color indexed="63"/>
      </top>
      <bottom>
        <color indexed="63"/>
      </bottom>
    </border>
    <border>
      <left>
        <color indexed="63"/>
      </left>
      <right>
        <color indexed="63"/>
      </right>
      <top>
        <color indexed="63"/>
      </top>
      <bottom style="medium"/>
    </border>
    <border>
      <left style="medium"/>
      <right style="medium"/>
      <top style="double"/>
      <bottom style="thin"/>
    </border>
    <border>
      <left>
        <color indexed="63"/>
      </left>
      <right style="medium"/>
      <top style="medium"/>
      <bottom style="thin"/>
    </border>
    <border>
      <left>
        <color indexed="63"/>
      </left>
      <right style="medium"/>
      <top>
        <color indexed="63"/>
      </top>
      <bottom style="medium"/>
    </border>
    <border>
      <left style="medium"/>
      <right style="medium"/>
      <top>
        <color indexed="63"/>
      </top>
      <bottom style="thin"/>
    </border>
    <border>
      <left style="medium"/>
      <right style="medium"/>
      <top style="thin"/>
      <bottom>
        <color indexed="63"/>
      </bottom>
    </border>
    <border>
      <left>
        <color indexed="63"/>
      </left>
      <right style="medium"/>
      <top style="medium"/>
      <bottom style="medium"/>
    </border>
    <border>
      <left>
        <color indexed="63"/>
      </left>
      <right style="medium"/>
      <top style="double"/>
      <bottom style="thin"/>
    </border>
    <border>
      <left style="thin"/>
      <right>
        <color indexed="63"/>
      </right>
      <top style="thin"/>
      <bottom>
        <color indexed="63"/>
      </bottom>
    </border>
    <border>
      <left style="medium"/>
      <right>
        <color indexed="63"/>
      </right>
      <top style="medium"/>
      <bottom>
        <color indexed="63"/>
      </bottom>
    </border>
    <border>
      <left style="medium"/>
      <right style="medium"/>
      <top style="medium"/>
      <bottom>
        <color indexed="63"/>
      </bottom>
    </border>
    <border>
      <left style="thin"/>
      <right style="medium"/>
      <top style="medium"/>
      <bottom style="medium"/>
    </border>
    <border>
      <left style="thin"/>
      <right style="medium"/>
      <top style="medium"/>
      <bottom style="thin"/>
    </border>
    <border>
      <left style="thin"/>
      <right style="medium"/>
      <top>
        <color indexed="63"/>
      </top>
      <bottom style="mediu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thin"/>
      <right style="thin"/>
      <top style="thin"/>
      <bottom style="medium"/>
    </border>
    <border>
      <left>
        <color indexed="63"/>
      </left>
      <right style="thin"/>
      <top style="medium"/>
      <bottom style="double"/>
    </border>
    <border>
      <left>
        <color indexed="63"/>
      </left>
      <right style="thin"/>
      <top style="double"/>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double"/>
    </border>
    <border>
      <left style="thin"/>
      <right style="thin"/>
      <top style="medium"/>
      <bottom style="medium"/>
    </border>
    <border>
      <left style="thin"/>
      <right style="thin"/>
      <top style="thin"/>
      <bottom>
        <color indexed="63"/>
      </bottom>
    </border>
    <border>
      <left style="thin"/>
      <right style="thin"/>
      <top>
        <color indexed="63"/>
      </top>
      <bottom style="medium"/>
    </border>
    <border>
      <left>
        <color indexed="63"/>
      </left>
      <right style="medium"/>
      <top style="medium"/>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medium"/>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style="thin"/>
      <right style="thin"/>
      <top>
        <color indexed="63"/>
      </top>
      <bottom style="thin"/>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0" fillId="0" borderId="0" applyNumberFormat="0" applyFill="0" applyBorder="0" applyAlignment="0" applyProtection="0"/>
  </cellStyleXfs>
  <cellXfs count="437">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2" fillId="0" borderId="0" xfId="0" applyFont="1" applyBorder="1" applyAlignment="1">
      <alignment vertical="top" wrapText="1"/>
    </xf>
    <xf numFmtId="0" fontId="7" fillId="0" borderId="0" xfId="0" applyFont="1" applyAlignment="1">
      <alignment horizontal="justify"/>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applyAlignment="1">
      <alignment/>
    </xf>
    <xf numFmtId="0" fontId="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xf>
    <xf numFmtId="0" fontId="4"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4" fillId="0" borderId="2" xfId="0" applyFont="1" applyBorder="1" applyAlignment="1">
      <alignment horizontal="center" wrapText="1"/>
    </xf>
    <xf numFmtId="0" fontId="2" fillId="0" borderId="2" xfId="0" applyFont="1" applyBorder="1" applyAlignment="1">
      <alignment wrapText="1"/>
    </xf>
    <xf numFmtId="0" fontId="2" fillId="0" borderId="2" xfId="0" applyFont="1" applyBorder="1" applyAlignment="1">
      <alignment horizontal="center" wrapText="1"/>
    </xf>
    <xf numFmtId="0" fontId="2" fillId="0" borderId="34" xfId="0" applyFont="1" applyBorder="1" applyAlignment="1">
      <alignment wrapText="1"/>
    </xf>
    <xf numFmtId="0" fontId="4" fillId="0" borderId="27" xfId="0" applyFont="1" applyBorder="1" applyAlignment="1">
      <alignment horizontal="center" wrapText="1"/>
    </xf>
    <xf numFmtId="0" fontId="2" fillId="0" borderId="11" xfId="0" applyFont="1" applyBorder="1" applyAlignment="1">
      <alignment horizontal="center" wrapText="1"/>
    </xf>
    <xf numFmtId="0" fontId="2" fillId="0" borderId="3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7"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0" xfId="0" applyFont="1" applyBorder="1" applyAlignment="1">
      <alignment horizontal="center" vertical="center" wrapText="1"/>
    </xf>
    <xf numFmtId="0" fontId="4" fillId="0" borderId="51" xfId="0" applyFont="1" applyBorder="1" applyAlignment="1">
      <alignment horizontal="center" vertical="center" wrapText="1"/>
    </xf>
    <xf numFmtId="16" fontId="2" fillId="0" borderId="52" xfId="0" applyNumberFormat="1" applyFont="1" applyBorder="1" applyAlignment="1">
      <alignment horizontal="center" vertical="center" wrapText="1"/>
    </xf>
    <xf numFmtId="0" fontId="2" fillId="0" borderId="36" xfId="0" applyFont="1" applyBorder="1" applyAlignment="1">
      <alignment horizontal="center" vertical="center" wrapText="1"/>
    </xf>
    <xf numFmtId="0" fontId="11" fillId="0" borderId="0" xfId="0" applyFont="1" applyAlignment="1">
      <alignment/>
    </xf>
    <xf numFmtId="0" fontId="11" fillId="0" borderId="0" xfId="0" applyFont="1" applyAlignment="1">
      <alignment horizontal="left"/>
    </xf>
    <xf numFmtId="0" fontId="2" fillId="0" borderId="0" xfId="0" applyFont="1" applyBorder="1" applyAlignment="1">
      <alignment wrapText="1"/>
    </xf>
    <xf numFmtId="0" fontId="2" fillId="0" borderId="0" xfId="0" applyFont="1" applyBorder="1" applyAlignment="1">
      <alignment horizontal="left" vertical="top"/>
    </xf>
    <xf numFmtId="0" fontId="0" fillId="0" borderId="0" xfId="0" applyBorder="1" applyAlignment="1">
      <alignment/>
    </xf>
    <xf numFmtId="0" fontId="2" fillId="0" borderId="34" xfId="0" applyFont="1" applyBorder="1" applyAlignment="1">
      <alignment horizontal="center" vertical="center" wrapText="1"/>
    </xf>
    <xf numFmtId="0" fontId="2" fillId="0" borderId="0" xfId="0" applyFont="1" applyAlignment="1">
      <alignment wrapText="1"/>
    </xf>
    <xf numFmtId="2" fontId="2" fillId="0" borderId="17"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2" fontId="2" fillId="0" borderId="54"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55" xfId="0" applyBorder="1" applyAlignment="1">
      <alignment/>
    </xf>
    <xf numFmtId="0" fontId="11" fillId="0" borderId="55" xfId="0" applyFont="1" applyBorder="1" applyAlignment="1">
      <alignment/>
    </xf>
    <xf numFmtId="0" fontId="2" fillId="0" borderId="27" xfId="0" applyFont="1" applyBorder="1" applyAlignment="1">
      <alignment horizontal="center" wrapText="1"/>
    </xf>
    <xf numFmtId="0" fontId="2" fillId="0" borderId="56" xfId="0" applyFont="1" applyBorder="1" applyAlignment="1">
      <alignment horizontal="center" wrapText="1"/>
    </xf>
    <xf numFmtId="0" fontId="2" fillId="0" borderId="34" xfId="0" applyFont="1" applyBorder="1" applyAlignment="1">
      <alignment horizontal="center" wrapText="1"/>
    </xf>
    <xf numFmtId="2" fontId="2" fillId="0" borderId="2" xfId="0" applyNumberFormat="1" applyFont="1" applyBorder="1" applyAlignment="1">
      <alignment horizontal="center" vertical="center" wrapText="1"/>
    </xf>
    <xf numFmtId="2" fontId="2" fillId="0" borderId="34"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0" fontId="4" fillId="0" borderId="11" xfId="0" applyFont="1" applyBorder="1" applyAlignment="1">
      <alignment horizontal="center" vertical="center" wrapText="1"/>
    </xf>
    <xf numFmtId="2" fontId="2" fillId="0" borderId="53"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7"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xf>
    <xf numFmtId="1" fontId="2" fillId="0" borderId="1" xfId="0" applyNumberFormat="1"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4" fillId="0" borderId="57" xfId="0" applyFont="1" applyBorder="1" applyAlignment="1">
      <alignment vertical="center" wrapText="1"/>
    </xf>
    <xf numFmtId="0" fontId="0" fillId="0" borderId="0" xfId="0" applyAlignment="1">
      <alignment wrapText="1"/>
    </xf>
    <xf numFmtId="2" fontId="2" fillId="0" borderId="27" xfId="0" applyNumberFormat="1" applyFont="1" applyBorder="1" applyAlignment="1">
      <alignment horizontal="center" wrapText="1"/>
    </xf>
    <xf numFmtId="0" fontId="2"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2" fillId="0" borderId="59" xfId="0" applyFont="1" applyBorder="1" applyAlignment="1">
      <alignment horizontal="center" wrapText="1"/>
    </xf>
    <xf numFmtId="0" fontId="2" fillId="0" borderId="60" xfId="0" applyFont="1" applyBorder="1" applyAlignment="1">
      <alignment horizontal="center" wrapText="1"/>
    </xf>
    <xf numFmtId="0" fontId="2" fillId="0" borderId="57" xfId="0" applyFont="1" applyBorder="1" applyAlignment="1">
      <alignment horizontal="center" wrapText="1"/>
    </xf>
    <xf numFmtId="0" fontId="4" fillId="0" borderId="9" xfId="0" applyFont="1" applyBorder="1" applyAlignment="1">
      <alignment horizontal="center" wrapText="1"/>
    </xf>
    <xf numFmtId="2" fontId="2" fillId="0" borderId="60" xfId="0" applyNumberFormat="1" applyFont="1" applyBorder="1" applyAlignment="1">
      <alignment horizontal="center" wrapText="1"/>
    </xf>
    <xf numFmtId="0" fontId="4" fillId="0" borderId="9" xfId="0" applyFont="1" applyBorder="1" applyAlignment="1">
      <alignment horizontal="center" vertical="center" wrapText="1"/>
    </xf>
    <xf numFmtId="0" fontId="4" fillId="0" borderId="55" xfId="0" applyFont="1" applyBorder="1" applyAlignment="1">
      <alignment horizontal="center" vertical="center" wrapText="1"/>
    </xf>
    <xf numFmtId="0" fontId="2" fillId="0" borderId="59" xfId="0" applyFont="1" applyBorder="1" applyAlignment="1">
      <alignment horizontal="center" vertical="center" wrapText="1"/>
    </xf>
    <xf numFmtId="0" fontId="11" fillId="0" borderId="0" xfId="0" applyFont="1" applyBorder="1" applyAlignment="1">
      <alignment/>
    </xf>
    <xf numFmtId="0" fontId="2" fillId="0" borderId="31" xfId="0" applyFont="1" applyBorder="1" applyAlignment="1">
      <alignment horizontal="center" wrapText="1"/>
    </xf>
    <xf numFmtId="0" fontId="2" fillId="0" borderId="35"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vertical="center" wrapText="1"/>
    </xf>
    <xf numFmtId="0" fontId="4" fillId="0" borderId="34" xfId="0" applyFont="1" applyBorder="1" applyAlignment="1">
      <alignment vertical="center" wrapText="1"/>
    </xf>
    <xf numFmtId="2" fontId="2" fillId="0" borderId="34" xfId="0" applyNumberFormat="1" applyFont="1" applyBorder="1" applyAlignment="1">
      <alignment horizontal="center" wrapText="1"/>
    </xf>
    <xf numFmtId="0" fontId="2" fillId="0" borderId="36" xfId="0" applyFont="1" applyBorder="1" applyAlignment="1">
      <alignment horizontal="center" wrapText="1"/>
    </xf>
    <xf numFmtId="0" fontId="0" fillId="0" borderId="24" xfId="0" applyBorder="1" applyAlignment="1">
      <alignment horizontal="center"/>
    </xf>
    <xf numFmtId="0" fontId="0" fillId="0" borderId="27" xfId="0" applyBorder="1" applyAlignment="1">
      <alignment horizontal="center"/>
    </xf>
    <xf numFmtId="2" fontId="2" fillId="0" borderId="27" xfId="20" applyNumberFormat="1" applyFont="1" applyBorder="1" applyAlignment="1">
      <alignment horizontal="center" wrapText="1"/>
      <protection/>
    </xf>
    <xf numFmtId="2" fontId="2" fillId="0" borderId="56" xfId="20" applyNumberFormat="1" applyFont="1" applyBorder="1" applyAlignment="1">
      <alignment horizontal="center" wrapText="1"/>
      <protection/>
    </xf>
    <xf numFmtId="2" fontId="2" fillId="0" borderId="34" xfId="20" applyNumberFormat="1" applyFont="1" applyBorder="1" applyAlignment="1">
      <alignment horizontal="center" wrapText="1"/>
      <protection/>
    </xf>
    <xf numFmtId="2" fontId="4" fillId="0" borderId="27" xfId="20" applyNumberFormat="1" applyFont="1" applyBorder="1" applyAlignment="1">
      <alignment horizontal="center" wrapText="1"/>
      <protection/>
    </xf>
    <xf numFmtId="0" fontId="2" fillId="0" borderId="11" xfId="0" applyFont="1" applyBorder="1" applyAlignment="1">
      <alignment horizontal="center" vertical="center" wrapText="1"/>
    </xf>
    <xf numFmtId="0" fontId="4" fillId="0" borderId="62" xfId="0" applyFont="1" applyBorder="1" applyAlignment="1">
      <alignment horizontal="center" vertical="center" wrapText="1"/>
    </xf>
    <xf numFmtId="2" fontId="2" fillId="0" borderId="11" xfId="0" applyNumberFormat="1" applyFont="1" applyBorder="1" applyAlignment="1">
      <alignment horizontal="center" wrapText="1"/>
    </xf>
    <xf numFmtId="0" fontId="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wrapText="1"/>
    </xf>
    <xf numFmtId="0" fontId="4" fillId="0" borderId="0" xfId="0" applyFont="1" applyBorder="1" applyAlignment="1">
      <alignment horizontal="center" wrapText="1"/>
    </xf>
    <xf numFmtId="0" fontId="14" fillId="0" borderId="0" xfId="0" applyNumberFormat="1" applyFont="1" applyBorder="1" applyAlignment="1">
      <alignment horizontal="center" vertical="center" wrapText="1"/>
    </xf>
    <xf numFmtId="170" fontId="14" fillId="0" borderId="0" xfId="0" applyNumberFormat="1" applyFont="1" applyBorder="1" applyAlignment="1">
      <alignment horizontal="center" vertical="center" wrapText="1"/>
    </xf>
    <xf numFmtId="0" fontId="4" fillId="0" borderId="11" xfId="0" applyFont="1" applyBorder="1" applyAlignment="1">
      <alignment horizontal="center" wrapText="1"/>
    </xf>
    <xf numFmtId="167" fontId="2" fillId="0" borderId="27" xfId="0" applyNumberFormat="1" applyFont="1" applyBorder="1" applyAlignment="1">
      <alignment horizontal="center" wrapText="1"/>
    </xf>
    <xf numFmtId="169" fontId="2" fillId="0" borderId="27" xfId="0" applyNumberFormat="1" applyFont="1" applyBorder="1" applyAlignment="1">
      <alignment horizontal="center" wrapText="1"/>
    </xf>
    <xf numFmtId="2" fontId="2" fillId="0" borderId="24" xfId="0" applyNumberFormat="1" applyFont="1" applyBorder="1" applyAlignment="1">
      <alignment horizontal="center" wrapText="1"/>
    </xf>
    <xf numFmtId="0" fontId="2" fillId="0" borderId="24" xfId="0" applyFont="1" applyBorder="1" applyAlignment="1">
      <alignment horizontal="center" wrapText="1"/>
    </xf>
    <xf numFmtId="2" fontId="2" fillId="0" borderId="63" xfId="0" applyNumberFormat="1" applyFont="1" applyBorder="1" applyAlignment="1">
      <alignment horizontal="center" wrapText="1"/>
    </xf>
    <xf numFmtId="0" fontId="2" fillId="0" borderId="11" xfId="0" applyFont="1" applyBorder="1" applyAlignment="1">
      <alignment horizontal="center"/>
    </xf>
    <xf numFmtId="1" fontId="2" fillId="0" borderId="27" xfId="0" applyNumberFormat="1" applyFont="1" applyBorder="1" applyAlignment="1">
      <alignment horizontal="center" wrapText="1"/>
    </xf>
    <xf numFmtId="1" fontId="2" fillId="0" borderId="53" xfId="0" applyNumberFormat="1" applyFont="1" applyBorder="1" applyAlignment="1">
      <alignment horizontal="center" vertical="center" wrapText="1"/>
    </xf>
    <xf numFmtId="1" fontId="2" fillId="0" borderId="54" xfId="0" applyNumberFormat="1" applyFont="1" applyBorder="1" applyAlignment="1">
      <alignment horizontal="center" vertical="center" wrapText="1"/>
    </xf>
    <xf numFmtId="0" fontId="4" fillId="0" borderId="58" xfId="0" applyFont="1" applyBorder="1" applyAlignment="1">
      <alignment horizontal="center" vertical="center" wrapText="1"/>
    </xf>
    <xf numFmtId="0" fontId="4" fillId="0" borderId="57" xfId="0" applyFont="1" applyBorder="1" applyAlignment="1">
      <alignment horizontal="center" vertical="center" wrapText="1"/>
    </xf>
    <xf numFmtId="0" fontId="12" fillId="2" borderId="34"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170" fontId="4" fillId="0" borderId="1" xfId="0" applyNumberFormat="1" applyFont="1" applyBorder="1" applyAlignment="1">
      <alignment horizontal="center" vertical="center" wrapText="1"/>
    </xf>
    <xf numFmtId="172" fontId="4" fillId="0" borderId="53" xfId="0" applyNumberFormat="1" applyFont="1" applyBorder="1" applyAlignment="1">
      <alignment horizontal="center" vertical="center" wrapText="1"/>
    </xf>
    <xf numFmtId="3" fontId="4" fillId="0" borderId="53" xfId="0" applyNumberFormat="1" applyFont="1" applyBorder="1" applyAlignment="1">
      <alignment horizontal="center" vertical="center" wrapText="1"/>
    </xf>
    <xf numFmtId="170" fontId="4" fillId="0" borderId="53" xfId="0" applyNumberFormat="1" applyFont="1" applyBorder="1" applyAlignment="1">
      <alignment horizontal="center" vertical="center" wrapText="1"/>
    </xf>
    <xf numFmtId="177" fontId="4" fillId="0" borderId="53" xfId="0" applyNumberFormat="1" applyFont="1" applyBorder="1" applyAlignment="1">
      <alignment horizontal="center" vertical="center" wrapText="1"/>
    </xf>
    <xf numFmtId="176" fontId="4" fillId="0" borderId="53" xfId="0" applyNumberFormat="1" applyFont="1" applyBorder="1" applyAlignment="1">
      <alignment horizontal="center" vertical="center" wrapText="1"/>
    </xf>
    <xf numFmtId="2" fontId="4" fillId="0" borderId="53"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0" fontId="4" fillId="0" borderId="53" xfId="0" applyNumberFormat="1" applyFont="1" applyBorder="1" applyAlignment="1">
      <alignment horizontal="center" vertical="center" wrapText="1"/>
    </xf>
    <xf numFmtId="170" fontId="4" fillId="0" borderId="54" xfId="0" applyNumberFormat="1" applyFont="1" applyBorder="1" applyAlignment="1">
      <alignment horizontal="center" vertical="center" wrapText="1"/>
    </xf>
    <xf numFmtId="172"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70" fontId="4" fillId="0" borderId="27" xfId="0" applyNumberFormat="1" applyFont="1" applyBorder="1" applyAlignment="1">
      <alignment horizontal="center" vertical="center" wrapText="1"/>
    </xf>
    <xf numFmtId="170" fontId="4" fillId="0" borderId="34" xfId="0" applyNumberFormat="1" applyFont="1" applyBorder="1" applyAlignment="1">
      <alignment horizontal="center" vertical="center" wrapText="1"/>
    </xf>
    <xf numFmtId="172" fontId="4" fillId="0" borderId="34" xfId="0" applyNumberFormat="1" applyFont="1" applyBorder="1" applyAlignment="1">
      <alignment horizontal="center" vertical="center" wrapText="1"/>
    </xf>
    <xf numFmtId="0" fontId="4" fillId="0" borderId="34" xfId="0" applyFont="1" applyBorder="1" applyAlignment="1">
      <alignment horizontal="center" vertical="center" wrapText="1"/>
    </xf>
    <xf numFmtId="173" fontId="4" fillId="0" borderId="34" xfId="0" applyNumberFormat="1" applyFont="1" applyBorder="1" applyAlignment="1">
      <alignment horizontal="center" vertical="center" wrapText="1"/>
    </xf>
    <xf numFmtId="177" fontId="4" fillId="0" borderId="34" xfId="0" applyNumberFormat="1" applyFont="1" applyBorder="1" applyAlignment="1">
      <alignment horizontal="center" vertical="center" wrapText="1"/>
    </xf>
    <xf numFmtId="170" fontId="4" fillId="0" borderId="59" xfId="0" applyNumberFormat="1" applyFont="1" applyBorder="1" applyAlignment="1">
      <alignment horizontal="center" vertical="center" wrapText="1"/>
    </xf>
    <xf numFmtId="167" fontId="4" fillId="0" borderId="59" xfId="0" applyNumberFormat="1" applyFont="1" applyBorder="1" applyAlignment="1">
      <alignment horizontal="center" vertical="center" wrapText="1"/>
    </xf>
    <xf numFmtId="172" fontId="4" fillId="0" borderId="59" xfId="0" applyNumberFormat="1" applyFont="1" applyBorder="1" applyAlignment="1">
      <alignment horizontal="center" vertical="center" wrapText="1"/>
    </xf>
    <xf numFmtId="173" fontId="4" fillId="0" borderId="59" xfId="0" applyNumberFormat="1" applyFont="1" applyBorder="1" applyAlignment="1">
      <alignment horizontal="center" vertical="center" wrapText="1"/>
    </xf>
    <xf numFmtId="177" fontId="4" fillId="0" borderId="59" xfId="0" applyNumberFormat="1" applyFont="1" applyBorder="1" applyAlignment="1">
      <alignment horizontal="center" vertical="center" wrapText="1"/>
    </xf>
    <xf numFmtId="167" fontId="4" fillId="0" borderId="27" xfId="0" applyNumberFormat="1" applyFont="1" applyBorder="1" applyAlignment="1">
      <alignment horizontal="center" vertical="center" wrapText="1"/>
    </xf>
    <xf numFmtId="172" fontId="4" fillId="0" borderId="27" xfId="0" applyNumberFormat="1" applyFont="1" applyBorder="1" applyAlignment="1">
      <alignment horizontal="center" vertical="center" wrapText="1"/>
    </xf>
    <xf numFmtId="173" fontId="4" fillId="0" borderId="27" xfId="0" applyNumberFormat="1" applyFont="1" applyBorder="1" applyAlignment="1">
      <alignment horizontal="center" vertical="center" wrapText="1"/>
    </xf>
    <xf numFmtId="177" fontId="4" fillId="0" borderId="27" xfId="0" applyNumberFormat="1" applyFont="1" applyBorder="1" applyAlignment="1">
      <alignment horizontal="center" vertical="center" wrapText="1"/>
    </xf>
    <xf numFmtId="176" fontId="4" fillId="0" borderId="27" xfId="0" applyNumberFormat="1" applyFont="1" applyBorder="1" applyAlignment="1">
      <alignment horizontal="center" vertical="center" wrapText="1"/>
    </xf>
    <xf numFmtId="170" fontId="4" fillId="0" borderId="2" xfId="0" applyNumberFormat="1" applyFont="1" applyBorder="1" applyAlignment="1">
      <alignment horizontal="center" vertical="center" wrapText="1"/>
    </xf>
    <xf numFmtId="167" fontId="4" fillId="0" borderId="34" xfId="0" applyNumberFormat="1" applyFont="1" applyBorder="1" applyAlignment="1">
      <alignment horizontal="center" vertical="center" wrapText="1"/>
    </xf>
    <xf numFmtId="176" fontId="4" fillId="0" borderId="59"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0" fontId="4" fillId="0" borderId="54" xfId="0" applyFont="1" applyBorder="1" applyAlignment="1">
      <alignment horizontal="center" vertical="center" wrapText="1"/>
    </xf>
    <xf numFmtId="172" fontId="4" fillId="0" borderId="54" xfId="0" applyNumberFormat="1" applyFont="1" applyBorder="1" applyAlignment="1">
      <alignment horizontal="center" vertical="center" wrapText="1"/>
    </xf>
    <xf numFmtId="173" fontId="4" fillId="0" borderId="54" xfId="0" applyNumberFormat="1" applyFont="1" applyBorder="1" applyAlignment="1">
      <alignment horizontal="center" vertical="center" wrapText="1"/>
    </xf>
    <xf numFmtId="176" fontId="4" fillId="0" borderId="54" xfId="0" applyNumberFormat="1" applyFont="1" applyBorder="1" applyAlignment="1">
      <alignment horizontal="center" vertical="center" wrapText="1"/>
    </xf>
    <xf numFmtId="168" fontId="4" fillId="0" borderId="54" xfId="0" applyNumberFormat="1" applyFont="1" applyBorder="1" applyAlignment="1">
      <alignment horizontal="center" vertical="center" wrapText="1"/>
    </xf>
    <xf numFmtId="172" fontId="4" fillId="0" borderId="11" xfId="0" applyNumberFormat="1" applyFont="1" applyBorder="1" applyAlignment="1">
      <alignment horizontal="center" vertical="center" wrapText="1"/>
    </xf>
    <xf numFmtId="167" fontId="4" fillId="0" borderId="11" xfId="0" applyNumberFormat="1" applyFont="1" applyBorder="1" applyAlignment="1">
      <alignment horizontal="center" vertical="center" wrapText="1"/>
    </xf>
    <xf numFmtId="177" fontId="4" fillId="0" borderId="11"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0" fontId="4" fillId="0" borderId="11" xfId="0" applyNumberFormat="1" applyFont="1" applyBorder="1" applyAlignment="1">
      <alignment horizontal="center" vertical="center" wrapText="1"/>
    </xf>
    <xf numFmtId="170" fontId="4" fillId="0" borderId="60"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173" fontId="4" fillId="0" borderId="2" xfId="0" applyNumberFormat="1" applyFont="1" applyBorder="1" applyAlignment="1">
      <alignment horizontal="center" vertical="center" wrapText="1"/>
    </xf>
    <xf numFmtId="172" fontId="4" fillId="0" borderId="2" xfId="0" applyNumberFormat="1" applyFont="1" applyBorder="1" applyAlignment="1">
      <alignment horizontal="center" vertical="center" wrapText="1"/>
    </xf>
    <xf numFmtId="170" fontId="16" fillId="0" borderId="65" xfId="0" applyNumberFormat="1" applyFont="1" applyBorder="1" applyAlignment="1">
      <alignment horizontal="center" vertical="center" wrapText="1"/>
    </xf>
    <xf numFmtId="175" fontId="4" fillId="0" borderId="27" xfId="0" applyNumberFormat="1" applyFont="1" applyBorder="1" applyAlignment="1">
      <alignment horizontal="center" vertical="center" wrapText="1"/>
    </xf>
    <xf numFmtId="172" fontId="4" fillId="0" borderId="60" xfId="0" applyNumberFormat="1" applyFont="1" applyBorder="1" applyAlignment="1">
      <alignment horizontal="center" vertical="center" wrapText="1"/>
    </xf>
    <xf numFmtId="2" fontId="4" fillId="0" borderId="66" xfId="0" applyNumberFormat="1" applyFont="1" applyBorder="1" applyAlignment="1">
      <alignment horizontal="center" vertical="center" wrapText="1"/>
    </xf>
    <xf numFmtId="170" fontId="4" fillId="0" borderId="67" xfId="0" applyNumberFormat="1" applyFont="1" applyBorder="1" applyAlignment="1">
      <alignment horizontal="center" vertical="center" wrapText="1"/>
    </xf>
    <xf numFmtId="170" fontId="4" fillId="0" borderId="57" xfId="0" applyNumberFormat="1" applyFont="1" applyBorder="1" applyAlignment="1">
      <alignment horizontal="center" vertical="center" wrapText="1"/>
    </xf>
    <xf numFmtId="170" fontId="4" fillId="0" borderId="32" xfId="0" applyNumberFormat="1" applyFont="1" applyBorder="1" applyAlignment="1">
      <alignment horizontal="center" vertical="center" wrapText="1"/>
    </xf>
    <xf numFmtId="170" fontId="4" fillId="0" borderId="9" xfId="0" applyNumberFormat="1" applyFont="1" applyBorder="1" applyAlignment="1">
      <alignment horizontal="center" vertical="center" wrapText="1"/>
    </xf>
    <xf numFmtId="170" fontId="4" fillId="0" borderId="50" xfId="0" applyNumberFormat="1" applyFont="1" applyBorder="1" applyAlignment="1">
      <alignment horizontal="center" vertical="center" wrapText="1"/>
    </xf>
    <xf numFmtId="0" fontId="4" fillId="0" borderId="10" xfId="0" applyFont="1" applyBorder="1" applyAlignment="1">
      <alignment horizontal="center" vertical="center" wrapText="1"/>
    </xf>
    <xf numFmtId="170" fontId="4" fillId="0" borderId="10" xfId="0" applyNumberFormat="1" applyFont="1" applyBorder="1" applyAlignment="1">
      <alignment horizontal="center" vertical="center" wrapText="1"/>
    </xf>
    <xf numFmtId="17"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70" fontId="4" fillId="0" borderId="68" xfId="0" applyNumberFormat="1" applyFont="1" applyBorder="1" applyAlignment="1">
      <alignment horizontal="center" vertical="center" wrapText="1"/>
    </xf>
    <xf numFmtId="170" fontId="4" fillId="0" borderId="58"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2" fontId="2" fillId="0" borderId="2" xfId="20" applyNumberFormat="1" applyFont="1" applyBorder="1" applyAlignment="1">
      <alignment horizontal="center" vertical="center" wrapText="1"/>
      <protection/>
    </xf>
    <xf numFmtId="0" fontId="2" fillId="0" borderId="11" xfId="0" applyFont="1" applyBorder="1" applyAlignment="1">
      <alignment horizontal="center" vertical="center"/>
    </xf>
    <xf numFmtId="2" fontId="2" fillId="0" borderId="11" xfId="20" applyNumberFormat="1" applyFont="1" applyBorder="1" applyAlignment="1">
      <alignment horizontal="center" vertical="center" wrapText="1"/>
      <protection/>
    </xf>
    <xf numFmtId="0" fontId="2" fillId="0" borderId="36" xfId="0" applyFont="1" applyBorder="1" applyAlignment="1">
      <alignment wrapText="1"/>
    </xf>
    <xf numFmtId="0" fontId="4" fillId="0" borderId="35" xfId="0" applyFont="1" applyBorder="1" applyAlignment="1">
      <alignment horizontal="center" wrapText="1"/>
    </xf>
    <xf numFmtId="170" fontId="16" fillId="0" borderId="54" xfId="0" applyNumberFormat="1" applyFont="1" applyBorder="1" applyAlignment="1">
      <alignment horizontal="center" vertical="center" wrapText="1"/>
    </xf>
    <xf numFmtId="0" fontId="2" fillId="0" borderId="48" xfId="0" applyFont="1" applyBorder="1" applyAlignment="1">
      <alignment vertical="center" wrapText="1"/>
    </xf>
    <xf numFmtId="0" fontId="0" fillId="0" borderId="47" xfId="0" applyBorder="1" applyAlignment="1">
      <alignment/>
    </xf>
    <xf numFmtId="0" fontId="2" fillId="0" borderId="2" xfId="0" applyFont="1" applyBorder="1" applyAlignment="1">
      <alignment vertical="center" wrapText="1"/>
    </xf>
    <xf numFmtId="0" fontId="2" fillId="0" borderId="34" xfId="0" applyFont="1" applyBorder="1" applyAlignment="1">
      <alignment vertical="center" wrapText="1"/>
    </xf>
    <xf numFmtId="0" fontId="2" fillId="0" borderId="11" xfId="0" applyFont="1" applyBorder="1" applyAlignment="1">
      <alignment vertical="center" wrapText="1"/>
    </xf>
    <xf numFmtId="0" fontId="4" fillId="0" borderId="65" xfId="0" applyFont="1" applyBorder="1" applyAlignment="1">
      <alignment horizontal="center" vertical="center" wrapText="1"/>
    </xf>
    <xf numFmtId="0" fontId="2" fillId="0" borderId="56" xfId="0" applyFont="1" applyBorder="1" applyAlignment="1">
      <alignment wrapText="1"/>
    </xf>
    <xf numFmtId="0" fontId="2" fillId="0" borderId="27" xfId="0" applyFont="1" applyBorder="1" applyAlignment="1">
      <alignment wrapText="1"/>
    </xf>
    <xf numFmtId="0" fontId="2" fillId="0" borderId="69" xfId="0" applyFont="1" applyBorder="1" applyAlignment="1">
      <alignment horizontal="center" vertical="center" wrapText="1"/>
    </xf>
    <xf numFmtId="2" fontId="4" fillId="0" borderId="54"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172" fontId="16" fillId="0" borderId="58" xfId="0" applyNumberFormat="1" applyFont="1" applyBorder="1" applyAlignment="1">
      <alignment horizontal="left" vertical="center" wrapText="1"/>
    </xf>
    <xf numFmtId="170" fontId="16" fillId="0" borderId="11" xfId="0" applyNumberFormat="1" applyFont="1" applyBorder="1" applyAlignment="1">
      <alignment horizontal="left" vertical="center" wrapText="1"/>
    </xf>
    <xf numFmtId="170" fontId="4" fillId="0" borderId="9" xfId="0" applyNumberFormat="1" applyFont="1" applyBorder="1" applyAlignment="1">
      <alignment horizontal="left" vertical="center" wrapText="1"/>
    </xf>
    <xf numFmtId="2" fontId="2" fillId="0" borderId="35" xfId="0" applyNumberFormat="1" applyFont="1" applyBorder="1" applyAlignment="1">
      <alignment horizontal="center" wrapText="1"/>
    </xf>
    <xf numFmtId="0" fontId="2" fillId="0" borderId="6" xfId="0" applyFont="1" applyBorder="1" applyAlignment="1">
      <alignment horizontal="center" wrapText="1"/>
    </xf>
    <xf numFmtId="0" fontId="4" fillId="0" borderId="5" xfId="0" applyFont="1" applyBorder="1" applyAlignment="1">
      <alignment vertical="center" wrapText="1"/>
    </xf>
    <xf numFmtId="170" fontId="2" fillId="0" borderId="11" xfId="0" applyNumberFormat="1" applyFont="1" applyBorder="1" applyAlignment="1">
      <alignment horizontal="left" vertical="center" wrapText="1"/>
    </xf>
    <xf numFmtId="0" fontId="2" fillId="0" borderId="58" xfId="0" applyFont="1" applyBorder="1" applyAlignment="1">
      <alignment horizontal="left" vertical="center" wrapText="1"/>
    </xf>
    <xf numFmtId="172" fontId="4" fillId="0" borderId="65"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4" xfId="0" applyFont="1" applyBorder="1" applyAlignment="1">
      <alignment horizontal="center" wrapText="1"/>
    </xf>
    <xf numFmtId="172" fontId="4" fillId="0" borderId="58" xfId="0" applyNumberFormat="1" applyFont="1" applyBorder="1" applyAlignment="1">
      <alignment horizontal="center" vertical="center" wrapText="1"/>
    </xf>
    <xf numFmtId="170" fontId="4" fillId="0" borderId="57" xfId="0" applyNumberFormat="1" applyFont="1" applyBorder="1" applyAlignment="1">
      <alignment horizontal="justify" vertical="center" wrapText="1"/>
    </xf>
    <xf numFmtId="170" fontId="2" fillId="0" borderId="27" xfId="0" applyNumberFormat="1" applyFont="1" applyBorder="1" applyAlignment="1">
      <alignment horizontal="left" vertical="center" wrapText="1"/>
    </xf>
    <xf numFmtId="170" fontId="16" fillId="0" borderId="1" xfId="0" applyNumberFormat="1" applyFont="1" applyBorder="1" applyAlignment="1">
      <alignment horizontal="center" vertical="center" wrapText="1"/>
    </xf>
    <xf numFmtId="170" fontId="16" fillId="0" borderId="1" xfId="0" applyNumberFormat="1" applyFont="1" applyBorder="1" applyAlignment="1">
      <alignment horizontal="left" vertical="center" wrapText="1"/>
    </xf>
    <xf numFmtId="172" fontId="4" fillId="0" borderId="1" xfId="0" applyNumberFormat="1" applyFont="1" applyBorder="1" applyAlignment="1">
      <alignment horizontal="left" vertical="center" wrapText="1"/>
    </xf>
    <xf numFmtId="170" fontId="16" fillId="0" borderId="57" xfId="0" applyNumberFormat="1" applyFont="1" applyBorder="1" applyAlignment="1">
      <alignment horizontal="left" vertical="center" wrapText="1"/>
    </xf>
    <xf numFmtId="172" fontId="4" fillId="0" borderId="65" xfId="0" applyNumberFormat="1" applyFont="1" applyBorder="1" applyAlignment="1">
      <alignment horizontal="center" vertical="center" wrapText="1"/>
    </xf>
    <xf numFmtId="172" fontId="4" fillId="0" borderId="59" xfId="0" applyNumberFormat="1" applyFont="1" applyBorder="1" applyAlignment="1">
      <alignment horizontal="center" vertical="center" wrapText="1"/>
    </xf>
    <xf numFmtId="49" fontId="0" fillId="0" borderId="6" xfId="0" applyNumberFormat="1" applyBorder="1" applyAlignment="1">
      <alignment vertical="center" wrapText="1"/>
    </xf>
    <xf numFmtId="49" fontId="2" fillId="0" borderId="25" xfId="0" applyNumberFormat="1" applyFont="1" applyBorder="1" applyAlignment="1">
      <alignment vertical="center" wrapText="1"/>
    </xf>
    <xf numFmtId="49" fontId="0" fillId="0" borderId="48" xfId="0" applyNumberFormat="1" applyBorder="1" applyAlignment="1">
      <alignment vertical="center" wrapText="1"/>
    </xf>
    <xf numFmtId="0" fontId="0" fillId="0" borderId="3" xfId="0" applyBorder="1" applyAlignment="1">
      <alignment vertical="center" wrapText="1"/>
    </xf>
    <xf numFmtId="0" fontId="2" fillId="0" borderId="70" xfId="0" applyFont="1" applyBorder="1" applyAlignment="1">
      <alignment vertical="center" wrapText="1"/>
    </xf>
    <xf numFmtId="0" fontId="2" fillId="0" borderId="23" xfId="0" applyFont="1" applyBorder="1" applyAlignment="1">
      <alignment vertical="center" wrapText="1"/>
    </xf>
    <xf numFmtId="0" fontId="0" fillId="0" borderId="61" xfId="0" applyBorder="1" applyAlignment="1">
      <alignment vertical="center" wrapText="1"/>
    </xf>
    <xf numFmtId="0" fontId="2" fillId="0" borderId="50" xfId="0" applyFont="1" applyBorder="1" applyAlignment="1">
      <alignment vertical="center" wrapText="1"/>
    </xf>
    <xf numFmtId="0" fontId="0" fillId="0" borderId="18" xfId="0" applyBorder="1" applyAlignment="1">
      <alignment vertical="center" wrapText="1"/>
    </xf>
    <xf numFmtId="0" fontId="0" fillId="0" borderId="71" xfId="0" applyBorder="1" applyAlignment="1">
      <alignment vertical="center" wrapText="1"/>
    </xf>
    <xf numFmtId="0" fontId="4" fillId="0" borderId="36" xfId="0" applyFont="1"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48" xfId="0" applyBorder="1" applyAlignment="1">
      <alignment vertical="center" wrapText="1"/>
    </xf>
    <xf numFmtId="0" fontId="0" fillId="0" borderId="10" xfId="0" applyBorder="1" applyAlignment="1">
      <alignment vertical="center" wrapText="1"/>
    </xf>
    <xf numFmtId="49" fontId="2" fillId="0" borderId="24" xfId="0" applyNumberFormat="1" applyFont="1" applyBorder="1" applyAlignment="1">
      <alignment vertical="center" wrapText="1"/>
    </xf>
    <xf numFmtId="0" fontId="0" fillId="0" borderId="5" xfId="0" applyBorder="1" applyAlignment="1">
      <alignment vertical="center" wrapText="1"/>
    </xf>
    <xf numFmtId="0" fontId="0" fillId="0" borderId="57" xfId="0" applyBorder="1" applyAlignment="1">
      <alignment vertical="center" wrapText="1"/>
    </xf>
    <xf numFmtId="0" fontId="0" fillId="0" borderId="5" xfId="0" applyBorder="1" applyAlignment="1">
      <alignment vertical="center"/>
    </xf>
    <xf numFmtId="0" fontId="0" fillId="0" borderId="57" xfId="0" applyBorder="1" applyAlignment="1">
      <alignment vertical="center"/>
    </xf>
    <xf numFmtId="0" fontId="2" fillId="0" borderId="72" xfId="0" applyFont="1" applyBorder="1" applyAlignment="1">
      <alignment vertical="center" wrapText="1"/>
    </xf>
    <xf numFmtId="0" fontId="0" fillId="0" borderId="72" xfId="0" applyBorder="1" applyAlignment="1">
      <alignment vertical="center" wrapText="1"/>
    </xf>
    <xf numFmtId="0" fontId="4" fillId="0" borderId="20" xfId="0" applyFont="1" applyBorder="1" applyAlignment="1">
      <alignment horizontal="center" vertical="center" wrapText="1"/>
    </xf>
    <xf numFmtId="0" fontId="0" fillId="0" borderId="73" xfId="0" applyBorder="1" applyAlignment="1">
      <alignment horizontal="center" vertical="center" wrapText="1"/>
    </xf>
    <xf numFmtId="0" fontId="2" fillId="0" borderId="37" xfId="0" applyFont="1" applyBorder="1" applyAlignment="1">
      <alignment vertical="center" wrapText="1"/>
    </xf>
    <xf numFmtId="0" fontId="0" fillId="0" borderId="37" xfId="0" applyBorder="1" applyAlignment="1">
      <alignment vertical="center" wrapText="1"/>
    </xf>
    <xf numFmtId="0" fontId="4" fillId="0" borderId="21" xfId="0" applyFont="1" applyBorder="1" applyAlignment="1">
      <alignment vertical="center" wrapText="1"/>
    </xf>
    <xf numFmtId="0" fontId="0" fillId="0" borderId="74" xfId="0" applyBorder="1" applyAlignment="1">
      <alignment vertical="center" wrapText="1"/>
    </xf>
    <xf numFmtId="0" fontId="4" fillId="0" borderId="70" xfId="0" applyFont="1" applyBorder="1" applyAlignment="1">
      <alignment vertical="center" wrapText="1"/>
    </xf>
    <xf numFmtId="0" fontId="4" fillId="0" borderId="34" xfId="0" applyFont="1" applyBorder="1" applyAlignment="1">
      <alignment horizontal="center" vertical="center" wrapText="1"/>
    </xf>
    <xf numFmtId="0" fontId="4" fillId="0" borderId="27" xfId="0" applyFont="1" applyBorder="1" applyAlignment="1">
      <alignment horizontal="center" vertical="center" wrapText="1"/>
    </xf>
    <xf numFmtId="170" fontId="4" fillId="0" borderId="60" xfId="0" applyNumberFormat="1" applyFont="1" applyBorder="1" applyAlignment="1">
      <alignment horizontal="left" vertical="center" wrapText="1"/>
    </xf>
    <xf numFmtId="0" fontId="0" fillId="0" borderId="2" xfId="0" applyBorder="1" applyAlignment="1">
      <alignment horizontal="left" vertical="center" wrapText="1"/>
    </xf>
    <xf numFmtId="170" fontId="4" fillId="0" borderId="2" xfId="0" applyNumberFormat="1" applyFont="1" applyBorder="1" applyAlignment="1">
      <alignment horizontal="left" vertical="center" wrapText="1"/>
    </xf>
    <xf numFmtId="0" fontId="2" fillId="0" borderId="36"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horizontal="justify" wrapText="1"/>
    </xf>
    <xf numFmtId="0" fontId="2" fillId="0" borderId="0" xfId="0" applyFont="1" applyAlignment="1">
      <alignment wrapText="1"/>
    </xf>
    <xf numFmtId="0" fontId="4" fillId="0" borderId="23" xfId="0" applyFont="1" applyBorder="1" applyAlignment="1">
      <alignment vertical="center" wrapText="1"/>
    </xf>
    <xf numFmtId="0" fontId="0" fillId="0" borderId="75" xfId="0" applyBorder="1" applyAlignment="1">
      <alignment vertical="center" wrapText="1"/>
    </xf>
    <xf numFmtId="0" fontId="2" fillId="0" borderId="24" xfId="0" applyFont="1" applyBorder="1" applyAlignment="1">
      <alignment vertical="center" wrapText="1"/>
    </xf>
    <xf numFmtId="0" fontId="0" fillId="0" borderId="76" xfId="0" applyBorder="1" applyAlignment="1">
      <alignment vertical="center" wrapText="1"/>
    </xf>
    <xf numFmtId="0" fontId="2" fillId="0" borderId="25" xfId="0" applyFont="1" applyBorder="1" applyAlignment="1">
      <alignment vertical="center" wrapText="1"/>
    </xf>
    <xf numFmtId="0" fontId="0" fillId="0" borderId="77" xfId="0" applyBorder="1" applyAlignment="1">
      <alignment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0" xfId="0" applyFont="1" applyAlignment="1">
      <alignment horizontal="justify" wrapText="1"/>
    </xf>
    <xf numFmtId="0" fontId="0" fillId="0" borderId="0" xfId="0" applyAlignment="1">
      <alignment wrapText="1"/>
    </xf>
    <xf numFmtId="0" fontId="2" fillId="0" borderId="28" xfId="0" applyFont="1" applyBorder="1" applyAlignment="1">
      <alignment vertical="center" wrapText="1"/>
    </xf>
    <xf numFmtId="0" fontId="2" fillId="0" borderId="55" xfId="0" applyFont="1" applyBorder="1" applyAlignment="1">
      <alignment vertical="center" wrapText="1"/>
    </xf>
    <xf numFmtId="0" fontId="2" fillId="0" borderId="58" xfId="0" applyFont="1" applyBorder="1" applyAlignment="1">
      <alignment vertical="center" wrapText="1"/>
    </xf>
    <xf numFmtId="0" fontId="2" fillId="0" borderId="77" xfId="0" applyFont="1" applyBorder="1" applyAlignment="1">
      <alignment vertical="center" wrapText="1"/>
    </xf>
    <xf numFmtId="0" fontId="2" fillId="0" borderId="32" xfId="0" applyFont="1" applyBorder="1" applyAlignment="1">
      <alignment vertical="center" wrapText="1"/>
    </xf>
    <xf numFmtId="0" fontId="0" fillId="0" borderId="17" xfId="0" applyBorder="1" applyAlignment="1">
      <alignment vertical="center" wrapText="1"/>
    </xf>
    <xf numFmtId="0" fontId="4" fillId="0" borderId="67" xfId="0" applyFont="1" applyBorder="1" applyAlignment="1">
      <alignment vertical="center" wrapText="1"/>
    </xf>
    <xf numFmtId="0" fontId="0" fillId="0" borderId="34" xfId="0" applyBorder="1" applyAlignment="1">
      <alignment vertical="center" wrapText="1"/>
    </xf>
    <xf numFmtId="2" fontId="4" fillId="0" borderId="34"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1" xfId="0" applyFont="1" applyFill="1" applyBorder="1" applyAlignment="1">
      <alignment horizontal="center" vertical="center" wrapText="1"/>
    </xf>
    <xf numFmtId="170" fontId="14" fillId="0" borderId="0" xfId="0" applyNumberFormat="1" applyFont="1" applyBorder="1" applyAlignment="1">
      <alignment horizontal="center" vertical="center" wrapText="1"/>
    </xf>
    <xf numFmtId="170" fontId="4" fillId="0" borderId="65" xfId="0" applyNumberFormat="1" applyFont="1" applyBorder="1" applyAlignment="1">
      <alignment horizontal="center" vertical="center" wrapText="1"/>
    </xf>
    <xf numFmtId="170" fontId="4" fillId="0" borderId="59" xfId="0" applyNumberFormat="1" applyFont="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61" xfId="0" applyFont="1" applyFill="1" applyBorder="1" applyAlignment="1">
      <alignment horizontal="center" vertical="center" wrapText="1"/>
    </xf>
    <xf numFmtId="170" fontId="16" fillId="0" borderId="65" xfId="0" applyNumberFormat="1" applyFont="1" applyBorder="1" applyAlignment="1">
      <alignment horizontal="center" vertical="center" wrapText="1"/>
    </xf>
    <xf numFmtId="170" fontId="16" fillId="0" borderId="54" xfId="0" applyNumberFormat="1" applyFont="1" applyBorder="1" applyAlignment="1">
      <alignment horizontal="center" vertical="center" wrapText="1"/>
    </xf>
    <xf numFmtId="170" fontId="16" fillId="0" borderId="59" xfId="0" applyNumberFormat="1" applyFont="1" applyBorder="1" applyAlignment="1">
      <alignment horizontal="center" vertical="center" wrapText="1"/>
    </xf>
    <xf numFmtId="172" fontId="16" fillId="0" borderId="65" xfId="0" applyNumberFormat="1" applyFont="1" applyBorder="1" applyAlignment="1">
      <alignment horizontal="center" vertical="center" wrapText="1"/>
    </xf>
    <xf numFmtId="172" fontId="16" fillId="0" borderId="54" xfId="0" applyNumberFormat="1" applyFont="1" applyBorder="1" applyAlignment="1">
      <alignment horizontal="center" vertical="center" wrapText="1"/>
    </xf>
    <xf numFmtId="172" fontId="16" fillId="0" borderId="59" xfId="0" applyNumberFormat="1" applyFont="1" applyBorder="1" applyAlignment="1">
      <alignment horizontal="center" vertical="center" wrapText="1"/>
    </xf>
    <xf numFmtId="172" fontId="4" fillId="0" borderId="60" xfId="0" applyNumberFormat="1" applyFont="1" applyBorder="1" applyAlignment="1">
      <alignment horizontal="center" vertical="center" wrapText="1"/>
    </xf>
    <xf numFmtId="175" fontId="4" fillId="0" borderId="65" xfId="0" applyNumberFormat="1" applyFont="1" applyBorder="1" applyAlignment="1">
      <alignment horizontal="center" vertical="center" wrapText="1"/>
    </xf>
    <xf numFmtId="175" fontId="4" fillId="0" borderId="59" xfId="0" applyNumberFormat="1" applyFont="1" applyBorder="1" applyAlignment="1">
      <alignment horizontal="center" vertical="center" wrapText="1"/>
    </xf>
    <xf numFmtId="0" fontId="2" fillId="0" borderId="48" xfId="0" applyFont="1" applyBorder="1" applyAlignment="1">
      <alignment vertical="center" wrapText="1"/>
    </xf>
    <xf numFmtId="0" fontId="4" fillId="0" borderId="0" xfId="0" applyFont="1" applyBorder="1" applyAlignment="1">
      <alignment vertical="center" wrapText="1"/>
    </xf>
    <xf numFmtId="0" fontId="2" fillId="0" borderId="6" xfId="0" applyFont="1" applyBorder="1" applyAlignment="1">
      <alignment vertical="center" wrapText="1"/>
    </xf>
    <xf numFmtId="0" fontId="4" fillId="0" borderId="3" xfId="0" applyFont="1" applyBorder="1" applyAlignment="1">
      <alignment vertical="center" wrapText="1"/>
    </xf>
    <xf numFmtId="0" fontId="4" fillId="0" borderId="78" xfId="0" applyFont="1" applyBorder="1" applyAlignment="1">
      <alignment vertical="center" wrapText="1"/>
    </xf>
    <xf numFmtId="0" fontId="4" fillId="0" borderId="55" xfId="0" applyFont="1" applyBorder="1" applyAlignment="1">
      <alignment vertical="center" wrapText="1"/>
    </xf>
    <xf numFmtId="0" fontId="2" fillId="0" borderId="79" xfId="0" applyFont="1" applyBorder="1" applyAlignment="1">
      <alignment vertical="center" wrapText="1"/>
    </xf>
    <xf numFmtId="0" fontId="4" fillId="0" borderId="49" xfId="0" applyFont="1" applyBorder="1" applyAlignment="1">
      <alignment vertical="center" wrapText="1"/>
    </xf>
    <xf numFmtId="0" fontId="2" fillId="0" borderId="65" xfId="0" applyFont="1" applyBorder="1" applyAlignment="1">
      <alignment horizontal="center" vertical="center" wrapText="1"/>
    </xf>
    <xf numFmtId="0" fontId="0" fillId="0" borderId="2" xfId="0"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 fillId="0" borderId="52" xfId="0" applyFont="1" applyBorder="1" applyAlignment="1">
      <alignment vertical="center" wrapText="1"/>
    </xf>
    <xf numFmtId="0" fontId="2" fillId="0" borderId="47" xfId="0" applyFont="1" applyBorder="1" applyAlignment="1">
      <alignment vertical="center" wrapText="1"/>
    </xf>
    <xf numFmtId="0" fontId="2" fillId="0" borderId="12" xfId="0" applyFont="1" applyBorder="1" applyAlignment="1">
      <alignment vertical="center" wrapText="1"/>
    </xf>
    <xf numFmtId="0" fontId="2" fillId="0" borderId="35"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12" fillId="2" borderId="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4" fillId="0" borderId="80" xfId="0" applyFont="1" applyBorder="1" applyAlignment="1">
      <alignment horizontal="center" vertical="center" wrapText="1"/>
    </xf>
    <xf numFmtId="0" fontId="9" fillId="0" borderId="16" xfId="17" applyBorder="1" applyAlignment="1">
      <alignment vertical="center" wrapText="1"/>
    </xf>
    <xf numFmtId="0" fontId="9" fillId="0" borderId="81" xfId="17" applyBorder="1" applyAlignment="1">
      <alignment vertical="center" wrapText="1"/>
    </xf>
    <xf numFmtId="0" fontId="9" fillId="0" borderId="66" xfId="17" applyBorder="1" applyAlignment="1">
      <alignment vertical="center" wrapText="1"/>
    </xf>
    <xf numFmtId="0" fontId="2" fillId="0" borderId="82" xfId="0" applyFont="1" applyBorder="1" applyAlignment="1">
      <alignment horizontal="center" vertical="top" wrapText="1"/>
    </xf>
    <xf numFmtId="0" fontId="2" fillId="0" borderId="38" xfId="0" applyFont="1" applyBorder="1" applyAlignment="1">
      <alignment horizontal="center" vertical="top" wrapText="1"/>
    </xf>
    <xf numFmtId="0" fontId="2" fillId="0" borderId="83" xfId="0" applyFont="1" applyBorder="1" applyAlignment="1">
      <alignment horizontal="center" vertical="top" wrapText="1"/>
    </xf>
    <xf numFmtId="0" fontId="4" fillId="0" borderId="2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15" fillId="0" borderId="16" xfId="17" applyFont="1" applyBorder="1" applyAlignment="1">
      <alignment vertical="center" wrapText="1"/>
    </xf>
    <xf numFmtId="0" fontId="2" fillId="0" borderId="81" xfId="0" applyFont="1" applyBorder="1" applyAlignment="1">
      <alignment vertical="center" wrapText="1"/>
    </xf>
    <xf numFmtId="0" fontId="2" fillId="0" borderId="66" xfId="0" applyFont="1" applyBorder="1" applyAlignment="1">
      <alignment vertical="center" wrapText="1"/>
    </xf>
    <xf numFmtId="0" fontId="2" fillId="0" borderId="0" xfId="0" applyFont="1" applyBorder="1" applyAlignment="1">
      <alignment horizontal="justify" wrapText="1"/>
    </xf>
    <xf numFmtId="0" fontId="2" fillId="0" borderId="0" xfId="0" applyFont="1" applyBorder="1" applyAlignment="1">
      <alignment wrapText="1"/>
    </xf>
    <xf numFmtId="0" fontId="0" fillId="0" borderId="0" xfId="0" applyBorder="1" applyAlignment="1">
      <alignment/>
    </xf>
    <xf numFmtId="49" fontId="0" fillId="0" borderId="39" xfId="0" applyNumberFormat="1" applyFont="1" applyBorder="1" applyAlignment="1">
      <alignment horizontal="left"/>
    </xf>
    <xf numFmtId="0" fontId="0" fillId="0" borderId="0" xfId="0" applyFont="1" applyAlignment="1">
      <alignment/>
    </xf>
    <xf numFmtId="0" fontId="1" fillId="0" borderId="0" xfId="0" applyFont="1" applyAlignment="1">
      <alignment horizontal="justify" wrapText="1"/>
    </xf>
    <xf numFmtId="0" fontId="4" fillId="0" borderId="3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86" xfId="0" applyFont="1" applyBorder="1" applyAlignment="1">
      <alignment vertical="center" wrapText="1"/>
    </xf>
    <xf numFmtId="0" fontId="2" fillId="0" borderId="62" xfId="0" applyFont="1" applyBorder="1" applyAlignment="1">
      <alignment vertical="center" wrapText="1"/>
    </xf>
    <xf numFmtId="0" fontId="0" fillId="0" borderId="84" xfId="0" applyBorder="1" applyAlignment="1">
      <alignment horizontal="center" vertical="center" wrapText="1"/>
    </xf>
    <xf numFmtId="0" fontId="4" fillId="0" borderId="22" xfId="0" applyFont="1" applyBorder="1" applyAlignment="1">
      <alignment horizontal="center" vertical="center" wrapText="1"/>
    </xf>
    <xf numFmtId="0" fontId="0" fillId="0" borderId="87" xfId="0" applyBorder="1" applyAlignment="1">
      <alignment horizontal="center" vertical="center" wrapText="1"/>
    </xf>
    <xf numFmtId="0" fontId="4" fillId="0" borderId="88" xfId="0" applyFont="1" applyBorder="1" applyAlignment="1">
      <alignment horizontal="center" vertical="center" wrapText="1"/>
    </xf>
    <xf numFmtId="0" fontId="0" fillId="0" borderId="89" xfId="0" applyBorder="1" applyAlignment="1">
      <alignment horizontal="center" vertical="center" wrapText="1"/>
    </xf>
    <xf numFmtId="0" fontId="4" fillId="0" borderId="90" xfId="0" applyFont="1" applyBorder="1" applyAlignment="1">
      <alignment vertical="center" wrapText="1"/>
    </xf>
    <xf numFmtId="0" fontId="0" fillId="0" borderId="86" xfId="0" applyBorder="1" applyAlignment="1">
      <alignment vertical="center" wrapText="1"/>
    </xf>
    <xf numFmtId="0" fontId="2" fillId="0" borderId="82"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9" xfId="0" applyFont="1" applyBorder="1" applyAlignment="1">
      <alignment horizontal="center" vertical="center" wrapText="1"/>
    </xf>
    <xf numFmtId="0" fontId="2" fillId="0" borderId="16" xfId="0" applyFont="1" applyBorder="1" applyAlignment="1">
      <alignment vertical="center" wrapText="1"/>
    </xf>
    <xf numFmtId="0" fontId="4" fillId="0" borderId="70" xfId="0" applyFont="1" applyBorder="1" applyAlignment="1">
      <alignment horizontal="center" vertical="center" wrapText="1"/>
    </xf>
    <xf numFmtId="0" fontId="0" fillId="3" borderId="3" xfId="0" applyFill="1" applyBorder="1" applyAlignment="1">
      <alignment/>
    </xf>
    <xf numFmtId="0" fontId="0" fillId="3" borderId="61" xfId="0" applyFill="1" applyBorder="1" applyAlignment="1">
      <alignment/>
    </xf>
    <xf numFmtId="0" fontId="0" fillId="0" borderId="9" xfId="0" applyBorder="1" applyAlignment="1">
      <alignment horizontal="center" vertical="center" wrapText="1"/>
    </xf>
    <xf numFmtId="0" fontId="2" fillId="0" borderId="61" xfId="0" applyFont="1" applyBorder="1" applyAlignment="1">
      <alignment vertical="center" wrapText="1"/>
    </xf>
    <xf numFmtId="0" fontId="2" fillId="0" borderId="92" xfId="0" applyFont="1" applyBorder="1" applyAlignment="1">
      <alignment wrapText="1"/>
    </xf>
    <xf numFmtId="0" fontId="2" fillId="0" borderId="93" xfId="0" applyFont="1" applyBorder="1" applyAlignment="1">
      <alignment wrapText="1"/>
    </xf>
    <xf numFmtId="0" fontId="4" fillId="0" borderId="57" xfId="0" applyFont="1" applyBorder="1" applyAlignment="1">
      <alignment vertical="center" wrapText="1"/>
    </xf>
    <xf numFmtId="0" fontId="4" fillId="0" borderId="24" xfId="0" applyFont="1" applyBorder="1" applyAlignment="1">
      <alignment vertical="center" wrapText="1"/>
    </xf>
    <xf numFmtId="0" fontId="4" fillId="0" borderId="9" xfId="0" applyFont="1" applyBorder="1" applyAlignment="1">
      <alignment vertical="center" wrapText="1"/>
    </xf>
    <xf numFmtId="0" fontId="4" fillId="0" borderId="6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4" fillId="0" borderId="89" xfId="0" applyFont="1" applyBorder="1" applyAlignment="1">
      <alignment horizontal="center" vertical="center" wrapText="1"/>
    </xf>
    <xf numFmtId="0" fontId="1" fillId="0" borderId="0" xfId="0" applyFont="1" applyAlignment="1">
      <alignment horizontal="justify" vertical="center"/>
    </xf>
    <xf numFmtId="0" fontId="0" fillId="0" borderId="0" xfId="0" applyAlignment="1">
      <alignment vertical="center"/>
    </xf>
    <xf numFmtId="0" fontId="2" fillId="0" borderId="57" xfId="0" applyFont="1" applyBorder="1" applyAlignment="1">
      <alignment vertical="center" wrapText="1"/>
    </xf>
  </cellXfs>
  <cellStyles count="9">
    <cellStyle name="Normal" xfId="0"/>
    <cellStyle name="Comma" xfId="15"/>
    <cellStyle name="Comma [0]" xfId="16"/>
    <cellStyle name="Hyperlink" xfId="17"/>
    <cellStyle name="Currency" xfId="18"/>
    <cellStyle name="Currency [0]" xfId="19"/>
    <cellStyle name="normální_vzorové destinace"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yfon.skynet.cz/index.php?l=cz&amp;p=3&amp;r=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mobile.cz/" TargetMode="External" /><Relationship Id="rId2" Type="http://schemas.openxmlformats.org/officeDocument/2006/relationships/hyperlink" Target="http://t-mobile.cz/" TargetMode="External" /><Relationship Id="rId3" Type="http://schemas.openxmlformats.org/officeDocument/2006/relationships/hyperlink" Target="http://t-mobile.cz/" TargetMode="External" /><Relationship Id="rId4" Type="http://schemas.openxmlformats.org/officeDocument/2006/relationships/hyperlink" Target="http://t-mobile.cz/" TargetMode="External" /><Relationship Id="rId5" Type="http://schemas.openxmlformats.org/officeDocument/2006/relationships/hyperlink" Target="http://www.eurotel.cz/jnp/cz/services/priceList/detail/-content-priceLists-gsm-cz-004_Mezinarodni_hovory-12_Mezinarodni_Roaming.html" TargetMode="External" /><Relationship Id="rId6" Type="http://schemas.openxmlformats.org/officeDocument/2006/relationships/comments" Target="../comments3.xml" /><Relationship Id="rId7"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kyfon.skynet.cz/index.php?l=cz&amp;p=3&amp;r=1"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V88"/>
  <sheetViews>
    <sheetView showGridLines="0" tabSelected="1" workbookViewId="0" topLeftCell="A1">
      <selection activeCell="D2" sqref="D2"/>
    </sheetView>
  </sheetViews>
  <sheetFormatPr defaultColWidth="9.00390625" defaultRowHeight="14.25"/>
  <cols>
    <col min="1" max="1" width="8.25390625" style="0" customWidth="1"/>
    <col min="2" max="2" width="17.75390625" style="0" customWidth="1"/>
    <col min="3" max="3" width="11.25390625" style="0" customWidth="1"/>
    <col min="4" max="4" width="9.375" style="0" customWidth="1"/>
    <col min="5" max="9" width="22.625" style="0" customWidth="1"/>
    <col min="10" max="19" width="23.625" style="0" customWidth="1"/>
    <col min="20" max="20" width="22.625" style="0" customWidth="1"/>
    <col min="21" max="24" width="17.125" style="0" customWidth="1"/>
    <col min="25" max="25" width="17.50390625" style="0" customWidth="1"/>
    <col min="26" max="26" width="17.125" style="0" customWidth="1"/>
    <col min="27" max="27" width="19.125" style="0" bestFit="1" customWidth="1"/>
    <col min="28" max="28" width="18.625" style="0" customWidth="1"/>
    <col min="29" max="29" width="18.875" style="0" bestFit="1" customWidth="1"/>
    <col min="30" max="40" width="17.125" style="0" customWidth="1"/>
    <col min="41" max="41" width="21.50390625" style="0" customWidth="1"/>
    <col min="42" max="43" width="17.125" style="0" customWidth="1"/>
    <col min="44" max="44" width="23.625" style="0" bestFit="1" customWidth="1"/>
    <col min="45" max="45" width="17.125" style="0" customWidth="1"/>
  </cols>
  <sheetData>
    <row r="1" ht="14.25">
      <c r="T1" s="10"/>
    </row>
    <row r="2" spans="1:20" ht="15">
      <c r="A2" s="1" t="s">
        <v>603</v>
      </c>
      <c r="T2" s="10"/>
    </row>
    <row r="3" spans="1:20" ht="15">
      <c r="A3" s="1"/>
      <c r="T3" s="10"/>
    </row>
    <row r="4" spans="1:20" ht="15">
      <c r="A4" s="1" t="s">
        <v>0</v>
      </c>
      <c r="B4" s="1"/>
      <c r="T4" s="10"/>
    </row>
    <row r="5" spans="1:20" ht="15" customHeight="1" thickBot="1">
      <c r="A5" s="2"/>
      <c r="B5" s="2"/>
      <c r="I5" s="80"/>
      <c r="J5" s="80"/>
      <c r="K5" s="80"/>
      <c r="L5" s="80"/>
      <c r="M5" s="80"/>
      <c r="N5" s="80"/>
      <c r="O5" s="80"/>
      <c r="P5" s="80"/>
      <c r="Q5" s="80"/>
      <c r="R5" s="80"/>
      <c r="S5" s="80"/>
      <c r="T5" s="10"/>
    </row>
    <row r="6" spans="1:48" ht="36" customHeight="1" thickBot="1">
      <c r="A6" s="309" t="s">
        <v>1</v>
      </c>
      <c r="B6" s="310"/>
      <c r="C6" s="310"/>
      <c r="D6" s="310"/>
      <c r="E6" s="161" t="s">
        <v>469</v>
      </c>
      <c r="F6" s="163" t="s">
        <v>377</v>
      </c>
      <c r="G6" s="162" t="s">
        <v>400</v>
      </c>
      <c r="H6" s="163" t="s">
        <v>374</v>
      </c>
      <c r="I6" s="333" t="s">
        <v>381</v>
      </c>
      <c r="J6" s="334"/>
      <c r="K6" s="334"/>
      <c r="L6" s="334"/>
      <c r="M6" s="334"/>
      <c r="N6" s="334"/>
      <c r="O6" s="334"/>
      <c r="P6" s="334"/>
      <c r="Q6" s="334"/>
      <c r="R6" s="334"/>
      <c r="S6" s="335"/>
      <c r="T6" s="163" t="s">
        <v>411</v>
      </c>
      <c r="U6" s="161" t="s">
        <v>417</v>
      </c>
      <c r="V6" s="163" t="s">
        <v>425</v>
      </c>
      <c r="W6" s="161" t="s">
        <v>432</v>
      </c>
      <c r="X6" s="163" t="s">
        <v>433</v>
      </c>
      <c r="Y6" s="161" t="s">
        <v>436</v>
      </c>
      <c r="Z6" s="163" t="s">
        <v>546</v>
      </c>
      <c r="AA6" s="161" t="s">
        <v>439</v>
      </c>
      <c r="AB6" s="339" t="s">
        <v>518</v>
      </c>
      <c r="AC6" s="341"/>
      <c r="AD6" s="333" t="s">
        <v>446</v>
      </c>
      <c r="AE6" s="334"/>
      <c r="AF6" s="335"/>
      <c r="AG6" s="339" t="s">
        <v>503</v>
      </c>
      <c r="AH6" s="340"/>
      <c r="AI6" s="340"/>
      <c r="AJ6" s="340"/>
      <c r="AK6" s="341"/>
      <c r="AL6" s="333" t="s">
        <v>458</v>
      </c>
      <c r="AM6" s="334"/>
      <c r="AN6" s="335"/>
      <c r="AO6" s="339" t="s">
        <v>475</v>
      </c>
      <c r="AP6" s="340"/>
      <c r="AQ6" s="341"/>
      <c r="AR6" s="333" t="s">
        <v>490</v>
      </c>
      <c r="AS6" s="335"/>
      <c r="AT6" s="142"/>
      <c r="AU6" s="142"/>
      <c r="AV6" s="142"/>
    </row>
    <row r="7" spans="1:48" ht="36" customHeight="1">
      <c r="A7" s="309" t="s">
        <v>2</v>
      </c>
      <c r="B7" s="310"/>
      <c r="C7" s="310"/>
      <c r="D7" s="310"/>
      <c r="E7" s="188" t="s">
        <v>470</v>
      </c>
      <c r="F7" s="188" t="s">
        <v>378</v>
      </c>
      <c r="G7" s="188"/>
      <c r="H7" s="188" t="s">
        <v>375</v>
      </c>
      <c r="I7" s="188" t="s">
        <v>382</v>
      </c>
      <c r="J7" s="188" t="s">
        <v>391</v>
      </c>
      <c r="K7" s="188" t="s">
        <v>549</v>
      </c>
      <c r="L7" s="188" t="s">
        <v>577</v>
      </c>
      <c r="M7" s="188" t="s">
        <v>581</v>
      </c>
      <c r="N7" s="188" t="s">
        <v>586</v>
      </c>
      <c r="O7" s="188" t="s">
        <v>589</v>
      </c>
      <c r="P7" s="188" t="s">
        <v>592</v>
      </c>
      <c r="Q7" s="188" t="s">
        <v>592</v>
      </c>
      <c r="R7" s="188" t="s">
        <v>592</v>
      </c>
      <c r="S7" s="188" t="s">
        <v>592</v>
      </c>
      <c r="T7" s="188" t="s">
        <v>412</v>
      </c>
      <c r="U7" s="188" t="s">
        <v>418</v>
      </c>
      <c r="V7" s="188" t="s">
        <v>426</v>
      </c>
      <c r="W7" s="188"/>
      <c r="X7" s="188" t="s">
        <v>434</v>
      </c>
      <c r="Y7" s="188" t="s">
        <v>437</v>
      </c>
      <c r="Z7" s="188" t="s">
        <v>547</v>
      </c>
      <c r="AA7" s="188" t="s">
        <v>440</v>
      </c>
      <c r="AB7" s="188" t="s">
        <v>497</v>
      </c>
      <c r="AC7" s="188" t="s">
        <v>501</v>
      </c>
      <c r="AD7" s="188" t="s">
        <v>447</v>
      </c>
      <c r="AE7" s="188" t="s">
        <v>454</v>
      </c>
      <c r="AF7" s="188" t="s">
        <v>457</v>
      </c>
      <c r="AG7" s="188" t="s">
        <v>569</v>
      </c>
      <c r="AH7" s="188" t="s">
        <v>570</v>
      </c>
      <c r="AI7" s="188" t="s">
        <v>571</v>
      </c>
      <c r="AJ7" s="188" t="s">
        <v>572</v>
      </c>
      <c r="AK7" s="188" t="s">
        <v>573</v>
      </c>
      <c r="AL7" s="188" t="s">
        <v>459</v>
      </c>
      <c r="AM7" s="188" t="s">
        <v>461</v>
      </c>
      <c r="AN7" s="188" t="s">
        <v>465</v>
      </c>
      <c r="AO7" s="188" t="s">
        <v>476</v>
      </c>
      <c r="AP7" s="188" t="s">
        <v>482</v>
      </c>
      <c r="AQ7" s="188" t="s">
        <v>487</v>
      </c>
      <c r="AR7" s="188" t="s">
        <v>491</v>
      </c>
      <c r="AS7" s="188" t="s">
        <v>495</v>
      </c>
      <c r="AT7" s="142"/>
      <c r="AU7" s="142"/>
      <c r="AV7" s="142"/>
    </row>
    <row r="8" spans="1:48" ht="16.5" customHeight="1" thickBot="1">
      <c r="A8" s="323" t="s">
        <v>3</v>
      </c>
      <c r="B8" s="324"/>
      <c r="C8" s="324"/>
      <c r="D8" s="325"/>
      <c r="E8" s="149" t="s">
        <v>388</v>
      </c>
      <c r="F8" s="49" t="s">
        <v>393</v>
      </c>
      <c r="G8" s="49" t="s">
        <v>379</v>
      </c>
      <c r="H8" s="49" t="s">
        <v>376</v>
      </c>
      <c r="I8" s="49" t="s">
        <v>393</v>
      </c>
      <c r="J8" s="49" t="s">
        <v>394</v>
      </c>
      <c r="K8" s="49" t="s">
        <v>394</v>
      </c>
      <c r="L8" s="49" t="s">
        <v>394</v>
      </c>
      <c r="M8" s="49" t="s">
        <v>394</v>
      </c>
      <c r="N8" s="49" t="s">
        <v>393</v>
      </c>
      <c r="O8" s="49" t="s">
        <v>393</v>
      </c>
      <c r="P8" s="49" t="s">
        <v>394</v>
      </c>
      <c r="Q8" s="49" t="s">
        <v>394</v>
      </c>
      <c r="R8" s="49" t="s">
        <v>393</v>
      </c>
      <c r="S8" s="49" t="s">
        <v>393</v>
      </c>
      <c r="T8" s="49" t="s">
        <v>333</v>
      </c>
      <c r="U8" s="49" t="s">
        <v>333</v>
      </c>
      <c r="V8" s="49" t="s">
        <v>379</v>
      </c>
      <c r="W8" s="49"/>
      <c r="X8" s="49" t="s">
        <v>333</v>
      </c>
      <c r="Y8" s="49" t="s">
        <v>333</v>
      </c>
      <c r="Z8" s="49" t="s">
        <v>333</v>
      </c>
      <c r="AA8" s="49" t="s">
        <v>333</v>
      </c>
      <c r="AB8" s="49" t="s">
        <v>333</v>
      </c>
      <c r="AC8" s="49" t="s">
        <v>333</v>
      </c>
      <c r="AD8" s="49" t="s">
        <v>333</v>
      </c>
      <c r="AE8" s="49" t="s">
        <v>379</v>
      </c>
      <c r="AF8" s="49" t="s">
        <v>379</v>
      </c>
      <c r="AG8" s="49" t="s">
        <v>392</v>
      </c>
      <c r="AH8" s="49" t="s">
        <v>392</v>
      </c>
      <c r="AI8" s="49" t="s">
        <v>392</v>
      </c>
      <c r="AJ8" s="49" t="s">
        <v>392</v>
      </c>
      <c r="AK8" s="49" t="s">
        <v>379</v>
      </c>
      <c r="AL8" s="49"/>
      <c r="AM8" s="49"/>
      <c r="AN8" s="49"/>
      <c r="AO8" s="49" t="s">
        <v>333</v>
      </c>
      <c r="AP8" s="49" t="s">
        <v>483</v>
      </c>
      <c r="AQ8" s="49" t="s">
        <v>333</v>
      </c>
      <c r="AR8" s="49" t="s">
        <v>379</v>
      </c>
      <c r="AS8" s="49" t="s">
        <v>392</v>
      </c>
      <c r="AT8" s="146"/>
      <c r="AU8" s="146"/>
      <c r="AV8" s="146"/>
    </row>
    <row r="9" spans="1:48" ht="31.5" customHeight="1" thickBot="1">
      <c r="A9" s="44" t="s">
        <v>4</v>
      </c>
      <c r="B9" s="297" t="s">
        <v>5</v>
      </c>
      <c r="C9" s="298"/>
      <c r="D9" s="43" t="s">
        <v>6</v>
      </c>
      <c r="E9" s="116" t="s">
        <v>7</v>
      </c>
      <c r="F9" s="18" t="s">
        <v>7</v>
      </c>
      <c r="G9" s="18" t="s">
        <v>7</v>
      </c>
      <c r="H9" s="18" t="s">
        <v>7</v>
      </c>
      <c r="I9" s="18" t="s">
        <v>7</v>
      </c>
      <c r="J9" s="18" t="s">
        <v>7</v>
      </c>
      <c r="K9" s="18" t="s">
        <v>7</v>
      </c>
      <c r="L9" s="18" t="s">
        <v>7</v>
      </c>
      <c r="M9" s="18" t="s">
        <v>7</v>
      </c>
      <c r="N9" s="18" t="s">
        <v>7</v>
      </c>
      <c r="O9" s="18" t="s">
        <v>7</v>
      </c>
      <c r="P9" s="18" t="s">
        <v>7</v>
      </c>
      <c r="Q9" s="18" t="s">
        <v>7</v>
      </c>
      <c r="R9" s="18" t="s">
        <v>7</v>
      </c>
      <c r="S9" s="18" t="s">
        <v>7</v>
      </c>
      <c r="T9" s="18" t="s">
        <v>7</v>
      </c>
      <c r="U9" s="18" t="s">
        <v>7</v>
      </c>
      <c r="V9" s="18" t="s">
        <v>7</v>
      </c>
      <c r="W9" s="18" t="s">
        <v>7</v>
      </c>
      <c r="X9" s="18" t="s">
        <v>7</v>
      </c>
      <c r="Y9" s="18" t="s">
        <v>7</v>
      </c>
      <c r="Z9" s="18" t="s">
        <v>7</v>
      </c>
      <c r="AA9" s="18" t="s">
        <v>7</v>
      </c>
      <c r="AB9" s="18" t="s">
        <v>7</v>
      </c>
      <c r="AC9" s="18" t="s">
        <v>7</v>
      </c>
      <c r="AD9" s="18" t="s">
        <v>7</v>
      </c>
      <c r="AE9" s="18" t="s">
        <v>7</v>
      </c>
      <c r="AF9" s="18" t="s">
        <v>7</v>
      </c>
      <c r="AG9" s="18" t="s">
        <v>7</v>
      </c>
      <c r="AH9" s="18" t="s">
        <v>7</v>
      </c>
      <c r="AI9" s="18" t="s">
        <v>7</v>
      </c>
      <c r="AJ9" s="18" t="s">
        <v>7</v>
      </c>
      <c r="AK9" s="18" t="s">
        <v>7</v>
      </c>
      <c r="AL9" s="18" t="s">
        <v>7</v>
      </c>
      <c r="AM9" s="18" t="s">
        <v>7</v>
      </c>
      <c r="AN9" s="18" t="s">
        <v>7</v>
      </c>
      <c r="AO9" s="18" t="s">
        <v>7</v>
      </c>
      <c r="AP9" s="18" t="s">
        <v>7</v>
      </c>
      <c r="AQ9" s="18" t="s">
        <v>7</v>
      </c>
      <c r="AR9" s="18" t="s">
        <v>7</v>
      </c>
      <c r="AS9" s="18" t="s">
        <v>7</v>
      </c>
      <c r="AT9" s="144"/>
      <c r="AU9" s="144"/>
      <c r="AV9" s="144"/>
    </row>
    <row r="10" spans="1:48" ht="26.25" customHeight="1" thickBot="1" thickTop="1">
      <c r="A10" s="77">
        <v>1</v>
      </c>
      <c r="B10" s="301" t="s">
        <v>307</v>
      </c>
      <c r="C10" s="302"/>
      <c r="D10" s="74" t="s">
        <v>8</v>
      </c>
      <c r="E10" s="169" t="s">
        <v>471</v>
      </c>
      <c r="F10" s="170">
        <v>53550</v>
      </c>
      <c r="G10" s="171">
        <f>28500*1.19</f>
        <v>33915</v>
      </c>
      <c r="H10" s="170">
        <v>595</v>
      </c>
      <c r="I10" s="170">
        <v>0</v>
      </c>
      <c r="J10" s="170">
        <v>0</v>
      </c>
      <c r="K10" s="170" t="s">
        <v>550</v>
      </c>
      <c r="L10" s="170" t="s">
        <v>578</v>
      </c>
      <c r="M10" s="170" t="s">
        <v>578</v>
      </c>
      <c r="N10" s="170" t="s">
        <v>578</v>
      </c>
      <c r="O10" s="170" t="s">
        <v>578</v>
      </c>
      <c r="P10" s="170" t="s">
        <v>578</v>
      </c>
      <c r="Q10" s="170" t="s">
        <v>578</v>
      </c>
      <c r="R10" s="170">
        <v>0</v>
      </c>
      <c r="S10" s="170">
        <v>0</v>
      </c>
      <c r="T10" s="172"/>
      <c r="U10" s="172" t="s">
        <v>419</v>
      </c>
      <c r="V10" s="173">
        <v>2350</v>
      </c>
      <c r="W10" s="173">
        <v>0</v>
      </c>
      <c r="X10" s="173">
        <v>0</v>
      </c>
      <c r="Y10" s="173">
        <v>0</v>
      </c>
      <c r="Z10" s="170">
        <v>583</v>
      </c>
      <c r="AA10" s="170">
        <v>0</v>
      </c>
      <c r="AB10" s="170">
        <v>0</v>
      </c>
      <c r="AC10" s="170">
        <v>0</v>
      </c>
      <c r="AD10" s="174">
        <v>226.1</v>
      </c>
      <c r="AE10" s="173">
        <v>17850</v>
      </c>
      <c r="AF10" s="173">
        <v>17850</v>
      </c>
      <c r="AG10" s="170">
        <v>3568.81</v>
      </c>
      <c r="AH10" s="170">
        <v>3568.81</v>
      </c>
      <c r="AI10" s="170">
        <v>3568.81</v>
      </c>
      <c r="AJ10" s="170">
        <v>3568.81</v>
      </c>
      <c r="AK10" s="170">
        <v>3568.81</v>
      </c>
      <c r="AL10" s="175" t="s">
        <v>519</v>
      </c>
      <c r="AM10" s="175" t="s">
        <v>520</v>
      </c>
      <c r="AN10" s="176" t="s">
        <v>521</v>
      </c>
      <c r="AO10" s="177">
        <v>318.92</v>
      </c>
      <c r="AP10" s="177" t="s">
        <v>484</v>
      </c>
      <c r="AQ10" s="177">
        <v>950.81</v>
      </c>
      <c r="AR10" s="177">
        <v>1188.81</v>
      </c>
      <c r="AS10" s="177">
        <v>1188.81</v>
      </c>
      <c r="AT10" s="147"/>
      <c r="AU10" s="147"/>
      <c r="AV10" s="147"/>
    </row>
    <row r="11" spans="1:48" ht="65.25" customHeight="1" thickBot="1">
      <c r="A11" s="46">
        <v>2</v>
      </c>
      <c r="B11" s="313" t="s">
        <v>308</v>
      </c>
      <c r="C11" s="314"/>
      <c r="D11" s="12" t="s">
        <v>9</v>
      </c>
      <c r="E11" s="178" t="s">
        <v>471</v>
      </c>
      <c r="F11" s="179">
        <v>476</v>
      </c>
      <c r="G11" s="180">
        <f>3500*1.19</f>
        <v>4165</v>
      </c>
      <c r="H11" s="169" t="s">
        <v>369</v>
      </c>
      <c r="I11" s="179">
        <v>0</v>
      </c>
      <c r="J11" s="179">
        <v>0</v>
      </c>
      <c r="K11" s="179" t="s">
        <v>550</v>
      </c>
      <c r="L11" s="179">
        <v>0</v>
      </c>
      <c r="M11" s="179">
        <v>0</v>
      </c>
      <c r="N11" s="179">
        <v>0</v>
      </c>
      <c r="O11" s="179">
        <v>0</v>
      </c>
      <c r="P11" s="271" t="s">
        <v>594</v>
      </c>
      <c r="Q11" s="179" t="s">
        <v>596</v>
      </c>
      <c r="R11" s="271" t="s">
        <v>598</v>
      </c>
      <c r="S11" s="179" t="s">
        <v>600</v>
      </c>
      <c r="T11" s="169"/>
      <c r="U11" s="169" t="s">
        <v>419</v>
      </c>
      <c r="V11" s="181">
        <v>349</v>
      </c>
      <c r="W11" s="181">
        <v>0</v>
      </c>
      <c r="X11" s="181">
        <v>0</v>
      </c>
      <c r="Y11" s="181">
        <v>0</v>
      </c>
      <c r="Z11" s="181">
        <v>0</v>
      </c>
      <c r="AA11" s="179">
        <v>0</v>
      </c>
      <c r="AB11" s="179">
        <v>0</v>
      </c>
      <c r="AC11" s="179">
        <v>0</v>
      </c>
      <c r="AD11" s="181">
        <v>0</v>
      </c>
      <c r="AE11" s="169" t="s">
        <v>455</v>
      </c>
      <c r="AF11" s="169" t="s">
        <v>455</v>
      </c>
      <c r="AG11" s="179">
        <v>403.41</v>
      </c>
      <c r="AH11" s="179">
        <v>403.41</v>
      </c>
      <c r="AI11" s="179">
        <v>403.41</v>
      </c>
      <c r="AJ11" s="179">
        <v>236.81</v>
      </c>
      <c r="AK11" s="179">
        <v>589.05</v>
      </c>
      <c r="AL11" s="182" t="s">
        <v>520</v>
      </c>
      <c r="AM11" s="182" t="s">
        <v>520</v>
      </c>
      <c r="AN11" s="183" t="s">
        <v>522</v>
      </c>
      <c r="AO11" s="184">
        <v>0</v>
      </c>
      <c r="AP11" s="184" t="s">
        <v>485</v>
      </c>
      <c r="AQ11" s="184">
        <v>236.81</v>
      </c>
      <c r="AR11" s="184">
        <v>296.31</v>
      </c>
      <c r="AS11" s="184">
        <v>1188.81</v>
      </c>
      <c r="AT11" s="147"/>
      <c r="AU11" s="147"/>
      <c r="AV11" s="147"/>
    </row>
    <row r="12" spans="1:48" ht="18.75" customHeight="1" thickBot="1">
      <c r="A12" s="46">
        <v>3</v>
      </c>
      <c r="B12" s="313" t="s">
        <v>10</v>
      </c>
      <c r="C12" s="314"/>
      <c r="D12" s="12" t="s">
        <v>11</v>
      </c>
      <c r="E12" s="169" t="s">
        <v>471</v>
      </c>
      <c r="F12" s="179">
        <v>0</v>
      </c>
      <c r="G12" s="11">
        <v>0</v>
      </c>
      <c r="H12" s="179">
        <v>0</v>
      </c>
      <c r="I12" s="179"/>
      <c r="J12" s="179"/>
      <c r="K12" s="179" t="s">
        <v>550</v>
      </c>
      <c r="L12" s="179">
        <v>0</v>
      </c>
      <c r="M12" s="179">
        <v>0</v>
      </c>
      <c r="N12" s="179">
        <v>0</v>
      </c>
      <c r="O12" s="179">
        <v>0</v>
      </c>
      <c r="P12" s="179">
        <v>0</v>
      </c>
      <c r="Q12" s="179">
        <v>0</v>
      </c>
      <c r="R12" s="179">
        <v>0</v>
      </c>
      <c r="S12" s="179"/>
      <c r="T12" s="181">
        <v>0</v>
      </c>
      <c r="U12" s="181">
        <v>0</v>
      </c>
      <c r="V12" s="181">
        <v>0</v>
      </c>
      <c r="W12" s="181">
        <v>0</v>
      </c>
      <c r="X12" s="181"/>
      <c r="Y12" s="181">
        <v>0</v>
      </c>
      <c r="Z12" s="181"/>
      <c r="AA12" s="169" t="s">
        <v>441</v>
      </c>
      <c r="AB12" s="179">
        <v>0</v>
      </c>
      <c r="AC12" s="169" t="s">
        <v>441</v>
      </c>
      <c r="AD12" s="181">
        <v>0</v>
      </c>
      <c r="AE12" s="181">
        <v>0</v>
      </c>
      <c r="AF12" s="181">
        <v>0</v>
      </c>
      <c r="AG12" s="179">
        <v>0</v>
      </c>
      <c r="AH12" s="179">
        <v>0</v>
      </c>
      <c r="AI12" s="179">
        <v>0</v>
      </c>
      <c r="AJ12" s="179">
        <v>0</v>
      </c>
      <c r="AK12" s="179">
        <v>0</v>
      </c>
      <c r="AL12" s="185" t="s">
        <v>435</v>
      </c>
      <c r="AM12" s="185" t="s">
        <v>435</v>
      </c>
      <c r="AN12" s="185" t="s">
        <v>435</v>
      </c>
      <c r="AO12" s="181">
        <v>0</v>
      </c>
      <c r="AP12" s="181">
        <v>0</v>
      </c>
      <c r="AQ12" s="181">
        <v>0</v>
      </c>
      <c r="AR12" s="181">
        <v>0</v>
      </c>
      <c r="AS12" s="181">
        <v>0</v>
      </c>
      <c r="AT12" s="148"/>
      <c r="AU12" s="148"/>
      <c r="AV12" s="148"/>
    </row>
    <row r="13" spans="1:48" ht="20.25" customHeight="1">
      <c r="A13" s="57">
        <v>4</v>
      </c>
      <c r="B13" s="303" t="s">
        <v>12</v>
      </c>
      <c r="C13" s="291"/>
      <c r="D13" s="292"/>
      <c r="E13" s="186"/>
      <c r="F13" s="187"/>
      <c r="G13" s="188"/>
      <c r="H13" s="187"/>
      <c r="I13" s="187"/>
      <c r="J13" s="187"/>
      <c r="K13" s="187"/>
      <c r="L13" s="187"/>
      <c r="M13" s="187"/>
      <c r="N13" s="187"/>
      <c r="O13" s="187"/>
      <c r="P13" s="187"/>
      <c r="Q13" s="187"/>
      <c r="R13" s="187"/>
      <c r="S13" s="187"/>
      <c r="T13" s="189">
        <v>1.0591</v>
      </c>
      <c r="U13" s="190"/>
      <c r="V13" s="187"/>
      <c r="W13" s="187"/>
      <c r="X13" s="190"/>
      <c r="Y13" s="190"/>
      <c r="Z13" s="190"/>
      <c r="AA13" s="186"/>
      <c r="AB13" s="187"/>
      <c r="AC13" s="186"/>
      <c r="AD13" s="190"/>
      <c r="AE13" s="186"/>
      <c r="AF13" s="186"/>
      <c r="AG13" s="187"/>
      <c r="AH13" s="187"/>
      <c r="AI13" s="187"/>
      <c r="AJ13" s="187"/>
      <c r="AK13" s="187"/>
      <c r="AL13" s="187"/>
      <c r="AM13" s="187"/>
      <c r="AN13" s="186"/>
      <c r="AO13" s="187"/>
      <c r="AP13" s="187"/>
      <c r="AQ13" s="187"/>
      <c r="AR13" s="186"/>
      <c r="AS13" s="186"/>
      <c r="AT13" s="148"/>
      <c r="AU13" s="148"/>
      <c r="AV13" s="148"/>
    </row>
    <row r="14" spans="1:48" ht="14.25">
      <c r="A14" s="78" t="s">
        <v>312</v>
      </c>
      <c r="B14" s="315" t="s">
        <v>13</v>
      </c>
      <c r="C14" s="316"/>
      <c r="D14" s="72" t="s">
        <v>14</v>
      </c>
      <c r="E14" s="191" t="s">
        <v>471</v>
      </c>
      <c r="F14" s="192">
        <v>3.213</v>
      </c>
      <c r="G14" s="115">
        <v>3.57</v>
      </c>
      <c r="H14" s="193">
        <v>3.4985999999999997</v>
      </c>
      <c r="I14" s="193">
        <v>2.1</v>
      </c>
      <c r="J14" s="193">
        <v>3.87</v>
      </c>
      <c r="K14" s="193" t="s">
        <v>551</v>
      </c>
      <c r="L14" s="193">
        <v>0</v>
      </c>
      <c r="M14" s="193">
        <v>0</v>
      </c>
      <c r="N14" s="193">
        <v>0</v>
      </c>
      <c r="O14" s="193">
        <v>0</v>
      </c>
      <c r="P14" s="193">
        <v>0</v>
      </c>
      <c r="Q14" s="193">
        <v>3.87</v>
      </c>
      <c r="R14" s="193">
        <v>0</v>
      </c>
      <c r="S14" s="193">
        <v>3.18</v>
      </c>
      <c r="T14" s="194">
        <v>3.1773</v>
      </c>
      <c r="U14" s="195">
        <v>0</v>
      </c>
      <c r="V14" s="193">
        <v>2.64</v>
      </c>
      <c r="W14" s="193">
        <v>4.11</v>
      </c>
      <c r="X14" s="195">
        <v>3</v>
      </c>
      <c r="Y14" s="195">
        <v>0</v>
      </c>
      <c r="Z14" s="193">
        <v>0</v>
      </c>
      <c r="AA14" s="193">
        <v>0</v>
      </c>
      <c r="AB14" s="193">
        <v>4.65</v>
      </c>
      <c r="AC14" s="193">
        <v>3.75</v>
      </c>
      <c r="AD14" s="195">
        <v>0</v>
      </c>
      <c r="AE14" s="193">
        <v>2.142</v>
      </c>
      <c r="AF14" s="193">
        <v>2.3205</v>
      </c>
      <c r="AG14" s="193">
        <f>0*1.19*3</f>
        <v>0</v>
      </c>
      <c r="AH14" s="193">
        <f>1.26*1.19*3</f>
        <v>4.4982</v>
      </c>
      <c r="AI14" s="193">
        <f>1.33*1.19*3</f>
        <v>4.7481</v>
      </c>
      <c r="AJ14" s="193">
        <f>1.33*1.19*3+5.95</f>
        <v>10.6981</v>
      </c>
      <c r="AK14" s="193">
        <v>3.8913</v>
      </c>
      <c r="AL14" s="193">
        <v>3.93</v>
      </c>
      <c r="AM14" s="193">
        <v>3.75</v>
      </c>
      <c r="AN14" s="195">
        <v>0</v>
      </c>
      <c r="AO14" s="193">
        <f>3*0.82</f>
        <v>2.46</v>
      </c>
      <c r="AP14" s="193">
        <f>3*0.98</f>
        <v>2.94</v>
      </c>
      <c r="AQ14" s="193">
        <f>3*1.25</f>
        <v>3.75</v>
      </c>
      <c r="AR14" s="191" t="s">
        <v>492</v>
      </c>
      <c r="AS14" s="193">
        <v>3.51</v>
      </c>
      <c r="AT14" s="148"/>
      <c r="AU14" s="148"/>
      <c r="AV14" s="148"/>
    </row>
    <row r="15" spans="1:48" ht="14.25">
      <c r="A15" s="55" t="s">
        <v>15</v>
      </c>
      <c r="B15" s="315" t="s">
        <v>16</v>
      </c>
      <c r="C15" s="316"/>
      <c r="D15" s="15" t="s">
        <v>14</v>
      </c>
      <c r="E15" s="191" t="s">
        <v>471</v>
      </c>
      <c r="F15" s="196">
        <v>1.428</v>
      </c>
      <c r="G15" s="40">
        <v>2.142</v>
      </c>
      <c r="H15" s="197">
        <v>1.7492999999999999</v>
      </c>
      <c r="I15" s="197">
        <v>1.2</v>
      </c>
      <c r="J15" s="197">
        <v>1.77</v>
      </c>
      <c r="K15" s="197" t="s">
        <v>551</v>
      </c>
      <c r="L15" s="197">
        <v>0</v>
      </c>
      <c r="M15" s="197">
        <v>0</v>
      </c>
      <c r="N15" s="197">
        <v>0</v>
      </c>
      <c r="O15" s="197">
        <v>0</v>
      </c>
      <c r="P15" s="197">
        <v>0</v>
      </c>
      <c r="Q15" s="197">
        <v>1.77</v>
      </c>
      <c r="R15" s="197">
        <v>0</v>
      </c>
      <c r="S15" s="197">
        <v>3.18</v>
      </c>
      <c r="T15" s="198">
        <v>3.1773</v>
      </c>
      <c r="U15" s="199">
        <v>0</v>
      </c>
      <c r="V15" s="197">
        <v>2.64</v>
      </c>
      <c r="W15" s="197">
        <v>2.14</v>
      </c>
      <c r="X15" s="200">
        <v>1.8</v>
      </c>
      <c r="Y15" s="199">
        <v>0</v>
      </c>
      <c r="Z15" s="197">
        <v>0</v>
      </c>
      <c r="AA15" s="197">
        <v>0</v>
      </c>
      <c r="AB15" s="197">
        <v>2.19</v>
      </c>
      <c r="AC15" s="197">
        <v>2.07</v>
      </c>
      <c r="AD15" s="199">
        <v>0</v>
      </c>
      <c r="AE15" s="197">
        <v>1.428</v>
      </c>
      <c r="AF15" s="197">
        <v>1.6065</v>
      </c>
      <c r="AG15" s="197">
        <f>0*1.19*3</f>
        <v>0</v>
      </c>
      <c r="AH15" s="197">
        <f>0*1.19*3</f>
        <v>0</v>
      </c>
      <c r="AI15" s="197">
        <f>0.63*1.19*3</f>
        <v>2.2491</v>
      </c>
      <c r="AJ15" s="197">
        <f>0.63*1.19*3+5.95</f>
        <v>8.1991</v>
      </c>
      <c r="AK15" s="197">
        <v>2.2491</v>
      </c>
      <c r="AL15" s="197">
        <v>1.89</v>
      </c>
      <c r="AM15" s="197">
        <v>1.89</v>
      </c>
      <c r="AN15" s="199">
        <v>0</v>
      </c>
      <c r="AO15" s="197">
        <f>3*0.52</f>
        <v>1.56</v>
      </c>
      <c r="AP15" s="197">
        <f>3*0.63</f>
        <v>1.8900000000000001</v>
      </c>
      <c r="AQ15" s="197">
        <f>3*0.69</f>
        <v>2.07</v>
      </c>
      <c r="AR15" s="185" t="s">
        <v>492</v>
      </c>
      <c r="AS15" s="197">
        <v>3.51</v>
      </c>
      <c r="AT15" s="148"/>
      <c r="AU15" s="148"/>
      <c r="AV15" s="148"/>
    </row>
    <row r="16" spans="1:48" ht="14.25">
      <c r="A16" s="55" t="s">
        <v>17</v>
      </c>
      <c r="B16" s="315" t="s">
        <v>18</v>
      </c>
      <c r="C16" s="316"/>
      <c r="D16" s="15" t="s">
        <v>14</v>
      </c>
      <c r="E16" s="191" t="s">
        <v>471</v>
      </c>
      <c r="F16" s="196">
        <v>1.428</v>
      </c>
      <c r="G16" s="40"/>
      <c r="H16" s="197">
        <v>1.7492999999999999</v>
      </c>
      <c r="I16" s="197">
        <v>1.2</v>
      </c>
      <c r="J16" s="197">
        <v>1.77</v>
      </c>
      <c r="K16" s="197" t="s">
        <v>551</v>
      </c>
      <c r="L16" s="197">
        <v>0</v>
      </c>
      <c r="M16" s="197">
        <v>0</v>
      </c>
      <c r="N16" s="197">
        <v>0</v>
      </c>
      <c r="O16" s="197">
        <v>0</v>
      </c>
      <c r="P16" s="197">
        <v>0</v>
      </c>
      <c r="Q16" s="197">
        <v>1.77</v>
      </c>
      <c r="R16" s="197">
        <v>0</v>
      </c>
      <c r="S16" s="197">
        <v>3.18</v>
      </c>
      <c r="T16" s="198">
        <v>3.1773</v>
      </c>
      <c r="U16" s="199">
        <v>0</v>
      </c>
      <c r="V16" s="185" t="s">
        <v>427</v>
      </c>
      <c r="W16" s="197"/>
      <c r="X16" s="197"/>
      <c r="Y16" s="199">
        <v>0</v>
      </c>
      <c r="Z16" s="197">
        <v>0</v>
      </c>
      <c r="AA16" s="197">
        <v>0</v>
      </c>
      <c r="AB16" s="197">
        <v>2.19</v>
      </c>
      <c r="AC16" s="197">
        <v>2.07</v>
      </c>
      <c r="AD16" s="199">
        <v>0</v>
      </c>
      <c r="AE16" s="197">
        <v>1.428</v>
      </c>
      <c r="AF16" s="197">
        <v>1.6065</v>
      </c>
      <c r="AG16" s="197">
        <f>AG15</f>
        <v>0</v>
      </c>
      <c r="AH16" s="197">
        <f>AH15</f>
        <v>0</v>
      </c>
      <c r="AI16" s="197">
        <f>AI15</f>
        <v>2.2491</v>
      </c>
      <c r="AJ16" s="197">
        <f>AJ15</f>
        <v>8.1991</v>
      </c>
      <c r="AK16" s="197">
        <f>AK15</f>
        <v>2.2491</v>
      </c>
      <c r="AL16" s="197">
        <v>1.89</v>
      </c>
      <c r="AM16" s="197">
        <v>1.89</v>
      </c>
      <c r="AN16" s="199">
        <v>0</v>
      </c>
      <c r="AO16" s="197">
        <f>3*0.52</f>
        <v>1.56</v>
      </c>
      <c r="AP16" s="197">
        <f>3*0.63</f>
        <v>1.8900000000000001</v>
      </c>
      <c r="AQ16" s="197">
        <f>3*0.69</f>
        <v>2.07</v>
      </c>
      <c r="AR16" s="185" t="s">
        <v>492</v>
      </c>
      <c r="AS16" s="197">
        <v>3.51</v>
      </c>
      <c r="AT16" s="148"/>
      <c r="AU16" s="148"/>
      <c r="AV16" s="148"/>
    </row>
    <row r="17" spans="1:48" ht="15" thickBot="1">
      <c r="A17" s="16" t="s">
        <v>19</v>
      </c>
      <c r="B17" s="317" t="s">
        <v>20</v>
      </c>
      <c r="C17" s="318"/>
      <c r="D17" s="73" t="s">
        <v>14</v>
      </c>
      <c r="E17" s="201" t="s">
        <v>471</v>
      </c>
      <c r="F17" s="196">
        <v>1.428</v>
      </c>
      <c r="G17" s="41"/>
      <c r="H17" s="197">
        <v>1.7492999999999999</v>
      </c>
      <c r="I17" s="197">
        <v>1.2</v>
      </c>
      <c r="J17" s="197">
        <v>1.77</v>
      </c>
      <c r="K17" s="197" t="s">
        <v>551</v>
      </c>
      <c r="L17" s="197">
        <v>0</v>
      </c>
      <c r="M17" s="197">
        <v>0</v>
      </c>
      <c r="N17" s="197">
        <v>0</v>
      </c>
      <c r="O17" s="197">
        <v>0</v>
      </c>
      <c r="P17" s="197">
        <v>0</v>
      </c>
      <c r="Q17" s="197">
        <v>1.77</v>
      </c>
      <c r="R17" s="197">
        <v>0</v>
      </c>
      <c r="S17" s="197">
        <v>3.18</v>
      </c>
      <c r="T17" s="198">
        <v>3.1773</v>
      </c>
      <c r="U17" s="199">
        <v>0</v>
      </c>
      <c r="V17" s="185" t="s">
        <v>427</v>
      </c>
      <c r="W17" s="197">
        <v>2.14</v>
      </c>
      <c r="X17" s="197"/>
      <c r="Y17" s="199">
        <v>0</v>
      </c>
      <c r="Z17" s="197">
        <v>0</v>
      </c>
      <c r="AA17" s="197">
        <v>0</v>
      </c>
      <c r="AB17" s="197">
        <v>2.19</v>
      </c>
      <c r="AC17" s="197">
        <v>1.68</v>
      </c>
      <c r="AD17" s="199">
        <v>0</v>
      </c>
      <c r="AE17" s="197">
        <v>1.428</v>
      </c>
      <c r="AF17" s="197">
        <v>1.6065</v>
      </c>
      <c r="AG17" s="197">
        <f>AG15</f>
        <v>0</v>
      </c>
      <c r="AH17" s="197">
        <f>AH15</f>
        <v>0</v>
      </c>
      <c r="AI17" s="197">
        <f>AI15</f>
        <v>2.2491</v>
      </c>
      <c r="AJ17" s="197">
        <f>AJ15</f>
        <v>8.1991</v>
      </c>
      <c r="AK17" s="197">
        <f>AK15</f>
        <v>2.2491</v>
      </c>
      <c r="AL17" s="197">
        <v>1.89</v>
      </c>
      <c r="AM17" s="197">
        <v>1.89</v>
      </c>
      <c r="AN17" s="199">
        <v>0</v>
      </c>
      <c r="AO17" s="197">
        <f>3*0.52</f>
        <v>1.56</v>
      </c>
      <c r="AP17" s="197">
        <f>3*0.63</f>
        <v>1.8900000000000001</v>
      </c>
      <c r="AQ17" s="197">
        <f>3*0.69</f>
        <v>2.07</v>
      </c>
      <c r="AR17" s="185" t="s">
        <v>492</v>
      </c>
      <c r="AS17" s="197">
        <v>3.51</v>
      </c>
      <c r="AT17" s="148"/>
      <c r="AU17" s="148"/>
      <c r="AV17" s="148"/>
    </row>
    <row r="18" spans="1:48" ht="20.25" customHeight="1">
      <c r="A18" s="57" t="s">
        <v>21</v>
      </c>
      <c r="B18" s="303" t="s">
        <v>22</v>
      </c>
      <c r="C18" s="291"/>
      <c r="D18" s="292"/>
      <c r="E18" s="191"/>
      <c r="F18" s="202"/>
      <c r="G18" s="188"/>
      <c r="H18" s="187"/>
      <c r="I18" s="187"/>
      <c r="J18" s="187"/>
      <c r="K18" s="187"/>
      <c r="L18" s="187"/>
      <c r="M18" s="187"/>
      <c r="N18" s="187"/>
      <c r="O18" s="187"/>
      <c r="P18" s="187"/>
      <c r="Q18" s="187"/>
      <c r="R18" s="187"/>
      <c r="S18" s="187"/>
      <c r="T18" s="189">
        <v>1.0591</v>
      </c>
      <c r="U18" s="187"/>
      <c r="V18" s="186"/>
      <c r="W18" s="187"/>
      <c r="X18" s="187"/>
      <c r="Y18" s="187"/>
      <c r="Z18" s="187"/>
      <c r="AA18" s="186"/>
      <c r="AB18" s="187"/>
      <c r="AC18" s="187"/>
      <c r="AD18" s="187"/>
      <c r="AE18" s="187"/>
      <c r="AF18" s="187"/>
      <c r="AG18" s="187"/>
      <c r="AH18" s="187"/>
      <c r="AI18" s="187"/>
      <c r="AJ18" s="187"/>
      <c r="AK18" s="187"/>
      <c r="AL18" s="187"/>
      <c r="AM18" s="187"/>
      <c r="AN18" s="187"/>
      <c r="AO18" s="187"/>
      <c r="AP18" s="187"/>
      <c r="AQ18" s="187"/>
      <c r="AR18" s="186"/>
      <c r="AS18" s="186"/>
      <c r="AT18" s="148"/>
      <c r="AU18" s="148"/>
      <c r="AV18" s="148"/>
    </row>
    <row r="19" spans="1:48" ht="14.25">
      <c r="A19" s="78" t="s">
        <v>23</v>
      </c>
      <c r="B19" s="315" t="s">
        <v>13</v>
      </c>
      <c r="C19" s="316"/>
      <c r="D19" s="72" t="s">
        <v>14</v>
      </c>
      <c r="E19" s="185" t="s">
        <v>471</v>
      </c>
      <c r="F19" s="192">
        <v>3.213</v>
      </c>
      <c r="G19" s="115">
        <v>4.284</v>
      </c>
      <c r="H19" s="193">
        <v>3.4985999999999997</v>
      </c>
      <c r="I19" s="193">
        <v>2.76</v>
      </c>
      <c r="J19" s="193">
        <v>3.87</v>
      </c>
      <c r="K19" s="193" t="s">
        <v>551</v>
      </c>
      <c r="L19" s="193">
        <v>2.82</v>
      </c>
      <c r="M19" s="193">
        <v>0</v>
      </c>
      <c r="N19" s="193">
        <v>2.46</v>
      </c>
      <c r="O19" s="193">
        <v>0</v>
      </c>
      <c r="P19" s="193">
        <v>0</v>
      </c>
      <c r="Q19" s="193">
        <v>3.87</v>
      </c>
      <c r="R19" s="193">
        <v>0</v>
      </c>
      <c r="S19" s="193">
        <v>3.18</v>
      </c>
      <c r="T19" s="194">
        <v>3.1773</v>
      </c>
      <c r="U19" s="193">
        <v>2.43</v>
      </c>
      <c r="V19" s="193">
        <v>2.64</v>
      </c>
      <c r="W19" s="193">
        <v>4.11</v>
      </c>
      <c r="X19" s="195">
        <v>3</v>
      </c>
      <c r="Y19" s="193">
        <v>3.53</v>
      </c>
      <c r="Z19" s="193">
        <v>2.463</v>
      </c>
      <c r="AA19" s="193">
        <v>3.3914999999999997</v>
      </c>
      <c r="AB19" s="193">
        <v>4.65</v>
      </c>
      <c r="AC19" s="193">
        <v>3.75</v>
      </c>
      <c r="AD19" s="193">
        <v>2.9274</v>
      </c>
      <c r="AE19" s="193">
        <v>3.5343</v>
      </c>
      <c r="AF19" s="193">
        <v>3.6414</v>
      </c>
      <c r="AG19" s="193">
        <f aca="true" t="shared" si="0" ref="AG19:AI22">AG14</f>
        <v>0</v>
      </c>
      <c r="AH19" s="193">
        <f t="shared" si="0"/>
        <v>4.4982</v>
      </c>
      <c r="AI19" s="193">
        <f t="shared" si="0"/>
        <v>4.7481</v>
      </c>
      <c r="AJ19" s="193">
        <f aca="true" t="shared" si="1" ref="AJ19:AK22">AJ14</f>
        <v>10.6981</v>
      </c>
      <c r="AK19" s="193">
        <f t="shared" si="1"/>
        <v>3.8913</v>
      </c>
      <c r="AL19" s="193">
        <v>3.93</v>
      </c>
      <c r="AM19" s="193">
        <v>3.75</v>
      </c>
      <c r="AN19" s="193">
        <v>2.68</v>
      </c>
      <c r="AO19" s="193">
        <f>3*1.3</f>
        <v>3.9000000000000004</v>
      </c>
      <c r="AP19" s="193">
        <f>3*1.32</f>
        <v>3.96</v>
      </c>
      <c r="AQ19" s="193">
        <f>3*1.25</f>
        <v>3.75</v>
      </c>
      <c r="AR19" s="193">
        <v>3.51</v>
      </c>
      <c r="AS19" s="193">
        <v>3.51</v>
      </c>
      <c r="AT19" s="148"/>
      <c r="AU19" s="148"/>
      <c r="AV19" s="148"/>
    </row>
    <row r="20" spans="1:48" ht="16.5" customHeight="1">
      <c r="A20" s="55" t="s">
        <v>24</v>
      </c>
      <c r="B20" s="315" t="s">
        <v>16</v>
      </c>
      <c r="C20" s="316"/>
      <c r="D20" s="15" t="s">
        <v>14</v>
      </c>
      <c r="E20" s="185" t="s">
        <v>471</v>
      </c>
      <c r="F20" s="196">
        <v>1.428</v>
      </c>
      <c r="G20" s="40">
        <v>2.32</v>
      </c>
      <c r="H20" s="197">
        <v>1.7492999999999999</v>
      </c>
      <c r="I20" s="197">
        <v>1.38</v>
      </c>
      <c r="J20" s="197">
        <v>1.77</v>
      </c>
      <c r="K20" s="197" t="s">
        <v>551</v>
      </c>
      <c r="L20" s="197">
        <v>1.74</v>
      </c>
      <c r="M20" s="197">
        <v>0</v>
      </c>
      <c r="N20" s="197">
        <v>1.39</v>
      </c>
      <c r="O20" s="197">
        <v>0</v>
      </c>
      <c r="P20" s="197">
        <v>0</v>
      </c>
      <c r="Q20" s="197">
        <v>1.77</v>
      </c>
      <c r="R20" s="197">
        <v>0</v>
      </c>
      <c r="S20" s="197">
        <v>3.18</v>
      </c>
      <c r="T20" s="198">
        <v>3.1773</v>
      </c>
      <c r="U20" s="197">
        <v>1.39</v>
      </c>
      <c r="V20" s="197">
        <v>2.64</v>
      </c>
      <c r="W20" s="197">
        <v>2.14</v>
      </c>
      <c r="X20" s="200">
        <v>1.8</v>
      </c>
      <c r="Y20" s="197">
        <v>2.07</v>
      </c>
      <c r="Z20" s="193">
        <v>2.463</v>
      </c>
      <c r="AA20" s="193">
        <v>2.5704000000000002</v>
      </c>
      <c r="AB20" s="197">
        <v>2.19</v>
      </c>
      <c r="AC20" s="197">
        <v>2.07</v>
      </c>
      <c r="AD20" s="197">
        <v>2.1063</v>
      </c>
      <c r="AE20" s="197">
        <v>2.1063</v>
      </c>
      <c r="AF20" s="197">
        <v>2.2134</v>
      </c>
      <c r="AG20" s="197">
        <f t="shared" si="0"/>
        <v>0</v>
      </c>
      <c r="AH20" s="197">
        <f t="shared" si="0"/>
        <v>0</v>
      </c>
      <c r="AI20" s="197">
        <f t="shared" si="0"/>
        <v>2.2491</v>
      </c>
      <c r="AJ20" s="197">
        <f t="shared" si="1"/>
        <v>8.1991</v>
      </c>
      <c r="AK20" s="197">
        <f t="shared" si="1"/>
        <v>2.2491</v>
      </c>
      <c r="AL20" s="197">
        <v>1.89</v>
      </c>
      <c r="AM20" s="197">
        <v>1.89</v>
      </c>
      <c r="AN20" s="197">
        <v>1.42</v>
      </c>
      <c r="AO20" s="197">
        <f>3*0.69</f>
        <v>2.07</v>
      </c>
      <c r="AP20" s="197">
        <f>3*0.7</f>
        <v>2.0999999999999996</v>
      </c>
      <c r="AQ20" s="197">
        <f>3*0.69</f>
        <v>2.07</v>
      </c>
      <c r="AR20" s="197">
        <v>3.51</v>
      </c>
      <c r="AS20" s="197">
        <v>3.51</v>
      </c>
      <c r="AT20" s="148"/>
      <c r="AU20" s="148"/>
      <c r="AV20" s="148"/>
    </row>
    <row r="21" spans="1:48" ht="18" customHeight="1">
      <c r="A21" s="55" t="s">
        <v>25</v>
      </c>
      <c r="B21" s="315" t="s">
        <v>18</v>
      </c>
      <c r="C21" s="316"/>
      <c r="D21" s="15" t="s">
        <v>14</v>
      </c>
      <c r="E21" s="185" t="s">
        <v>471</v>
      </c>
      <c r="F21" s="196">
        <v>1.428</v>
      </c>
      <c r="G21" s="40"/>
      <c r="H21" s="197">
        <v>1.7492999999999999</v>
      </c>
      <c r="I21" s="197">
        <v>1.38</v>
      </c>
      <c r="J21" s="197">
        <v>1.77</v>
      </c>
      <c r="K21" s="197" t="s">
        <v>551</v>
      </c>
      <c r="L21" s="197">
        <v>1.74</v>
      </c>
      <c r="M21" s="197">
        <v>0</v>
      </c>
      <c r="N21" s="197">
        <v>1.39</v>
      </c>
      <c r="O21" s="197">
        <v>0</v>
      </c>
      <c r="P21" s="197">
        <v>0</v>
      </c>
      <c r="Q21" s="197">
        <v>1.77</v>
      </c>
      <c r="R21" s="197">
        <v>0</v>
      </c>
      <c r="S21" s="197">
        <v>3.18</v>
      </c>
      <c r="T21" s="198">
        <v>3.1773</v>
      </c>
      <c r="U21" s="197">
        <v>1.39</v>
      </c>
      <c r="V21" s="185" t="s">
        <v>427</v>
      </c>
      <c r="W21" s="197"/>
      <c r="X21" s="197"/>
      <c r="Y21" s="197">
        <v>2.07</v>
      </c>
      <c r="Z21" s="193">
        <v>2.463</v>
      </c>
      <c r="AA21" s="197">
        <v>2.5704000000000002</v>
      </c>
      <c r="AB21" s="197">
        <v>2.19</v>
      </c>
      <c r="AC21" s="197">
        <v>2.07</v>
      </c>
      <c r="AD21" s="197">
        <v>2.1063</v>
      </c>
      <c r="AE21" s="197">
        <v>2.1063</v>
      </c>
      <c r="AF21" s="197">
        <v>2.2134</v>
      </c>
      <c r="AG21" s="197">
        <f t="shared" si="0"/>
        <v>0</v>
      </c>
      <c r="AH21" s="197">
        <f t="shared" si="0"/>
        <v>0</v>
      </c>
      <c r="AI21" s="197">
        <f t="shared" si="0"/>
        <v>2.2491</v>
      </c>
      <c r="AJ21" s="197">
        <f t="shared" si="1"/>
        <v>8.1991</v>
      </c>
      <c r="AK21" s="197">
        <f t="shared" si="1"/>
        <v>2.2491</v>
      </c>
      <c r="AL21" s="197">
        <v>1.89</v>
      </c>
      <c r="AM21" s="197">
        <v>1.89</v>
      </c>
      <c r="AN21" s="197">
        <v>1.42</v>
      </c>
      <c r="AO21" s="197">
        <f>3*0.69</f>
        <v>2.07</v>
      </c>
      <c r="AP21" s="197">
        <f>3*0.7</f>
        <v>2.0999999999999996</v>
      </c>
      <c r="AQ21" s="197">
        <f>3*0.69</f>
        <v>2.07</v>
      </c>
      <c r="AR21" s="197">
        <v>3.51</v>
      </c>
      <c r="AS21" s="197">
        <v>3.51</v>
      </c>
      <c r="AT21" s="148"/>
      <c r="AU21" s="148"/>
      <c r="AV21" s="148"/>
    </row>
    <row r="22" spans="1:48" ht="14.25" customHeight="1" thickBot="1">
      <c r="A22" s="16" t="s">
        <v>26</v>
      </c>
      <c r="B22" s="317" t="s">
        <v>20</v>
      </c>
      <c r="C22" s="318"/>
      <c r="D22" s="73" t="s">
        <v>14</v>
      </c>
      <c r="E22" s="185" t="s">
        <v>471</v>
      </c>
      <c r="F22" s="196">
        <v>1.428</v>
      </c>
      <c r="G22" s="41"/>
      <c r="H22" s="197">
        <v>1.7492999999999999</v>
      </c>
      <c r="I22" s="197">
        <v>1.38</v>
      </c>
      <c r="J22" s="197">
        <v>1.77</v>
      </c>
      <c r="K22" s="197" t="s">
        <v>551</v>
      </c>
      <c r="L22" s="197">
        <v>1.74</v>
      </c>
      <c r="M22" s="197">
        <v>0</v>
      </c>
      <c r="N22" s="197">
        <v>1.39</v>
      </c>
      <c r="O22" s="197">
        <v>0</v>
      </c>
      <c r="P22" s="197">
        <v>0</v>
      </c>
      <c r="Q22" s="197">
        <v>1.77</v>
      </c>
      <c r="R22" s="197">
        <v>0</v>
      </c>
      <c r="S22" s="197">
        <v>3.18</v>
      </c>
      <c r="T22" s="198">
        <v>3.1773</v>
      </c>
      <c r="U22" s="197">
        <v>1.39</v>
      </c>
      <c r="V22" s="185" t="s">
        <v>427</v>
      </c>
      <c r="W22" s="197">
        <v>2.14</v>
      </c>
      <c r="X22" s="197"/>
      <c r="Y22" s="197">
        <v>2.07</v>
      </c>
      <c r="Z22" s="193">
        <v>2.463</v>
      </c>
      <c r="AA22" s="197">
        <v>2.5704000000000002</v>
      </c>
      <c r="AB22" s="197">
        <v>2.19</v>
      </c>
      <c r="AC22" s="197">
        <v>1.68</v>
      </c>
      <c r="AD22" s="197">
        <v>2.1063</v>
      </c>
      <c r="AE22" s="197">
        <v>2.1063</v>
      </c>
      <c r="AF22" s="197">
        <v>2.2134</v>
      </c>
      <c r="AG22" s="197">
        <f t="shared" si="0"/>
        <v>0</v>
      </c>
      <c r="AH22" s="197">
        <f t="shared" si="0"/>
        <v>0</v>
      </c>
      <c r="AI22" s="197">
        <f t="shared" si="0"/>
        <v>2.2491</v>
      </c>
      <c r="AJ22" s="197">
        <f t="shared" si="1"/>
        <v>8.1991</v>
      </c>
      <c r="AK22" s="197">
        <f t="shared" si="1"/>
        <v>2.2491</v>
      </c>
      <c r="AL22" s="197">
        <v>1.89</v>
      </c>
      <c r="AM22" s="197">
        <v>1.89</v>
      </c>
      <c r="AN22" s="197">
        <v>1.42</v>
      </c>
      <c r="AO22" s="197">
        <f>3*0.69</f>
        <v>2.07</v>
      </c>
      <c r="AP22" s="197">
        <f>3*0.7</f>
        <v>2.0999999999999996</v>
      </c>
      <c r="AQ22" s="197">
        <f>3*0.69</f>
        <v>2.07</v>
      </c>
      <c r="AR22" s="197">
        <v>3.51</v>
      </c>
      <c r="AS22" s="197">
        <v>3.51</v>
      </c>
      <c r="AT22" s="148"/>
      <c r="AU22" s="148"/>
      <c r="AV22" s="148"/>
    </row>
    <row r="23" spans="1:48" ht="20.25" customHeight="1">
      <c r="A23" s="57" t="s">
        <v>27</v>
      </c>
      <c r="B23" s="303" t="s">
        <v>28</v>
      </c>
      <c r="C23" s="291"/>
      <c r="D23" s="292"/>
      <c r="E23" s="186"/>
      <c r="F23" s="202"/>
      <c r="G23" s="188"/>
      <c r="H23" s="187"/>
      <c r="I23" s="187"/>
      <c r="J23" s="187"/>
      <c r="K23" s="187"/>
      <c r="L23" s="187"/>
      <c r="M23" s="187"/>
      <c r="N23" s="187"/>
      <c r="O23" s="187"/>
      <c r="P23" s="187"/>
      <c r="Q23" s="187"/>
      <c r="R23" s="187"/>
      <c r="S23" s="187"/>
      <c r="T23" s="189">
        <v>1.0591</v>
      </c>
      <c r="U23" s="187"/>
      <c r="V23" s="186"/>
      <c r="W23" s="187"/>
      <c r="X23" s="187"/>
      <c r="Y23" s="187"/>
      <c r="Z23" s="187"/>
      <c r="AA23" s="186"/>
      <c r="AB23" s="187"/>
      <c r="AC23" s="187"/>
      <c r="AD23" s="187"/>
      <c r="AE23" s="187"/>
      <c r="AF23" s="187"/>
      <c r="AG23" s="187"/>
      <c r="AH23" s="187"/>
      <c r="AI23" s="187"/>
      <c r="AJ23" s="187"/>
      <c r="AK23" s="187"/>
      <c r="AL23" s="187"/>
      <c r="AM23" s="187"/>
      <c r="AN23" s="187"/>
      <c r="AO23" s="187"/>
      <c r="AP23" s="187"/>
      <c r="AQ23" s="187"/>
      <c r="AR23" s="186"/>
      <c r="AS23" s="186"/>
      <c r="AT23" s="148"/>
      <c r="AU23" s="148"/>
      <c r="AV23" s="148"/>
    </row>
    <row r="24" spans="1:48" ht="14.25">
      <c r="A24" s="78" t="s">
        <v>29</v>
      </c>
      <c r="B24" s="315" t="s">
        <v>13</v>
      </c>
      <c r="C24" s="316"/>
      <c r="D24" s="72" t="s">
        <v>14</v>
      </c>
      <c r="E24" s="185" t="s">
        <v>471</v>
      </c>
      <c r="F24" s="192">
        <v>4.641</v>
      </c>
      <c r="G24" s="115">
        <v>3.57</v>
      </c>
      <c r="H24" s="193">
        <v>4.4268</v>
      </c>
      <c r="I24" s="193">
        <v>2.1</v>
      </c>
      <c r="J24" s="193">
        <v>4.71</v>
      </c>
      <c r="K24" s="193" t="s">
        <v>551</v>
      </c>
      <c r="L24" s="193">
        <v>0</v>
      </c>
      <c r="M24" s="193">
        <v>0</v>
      </c>
      <c r="N24" s="193">
        <v>0</v>
      </c>
      <c r="O24" s="193">
        <v>0</v>
      </c>
      <c r="P24" s="193">
        <v>0</v>
      </c>
      <c r="Q24" s="193">
        <v>4.71</v>
      </c>
      <c r="R24" s="193">
        <v>0</v>
      </c>
      <c r="S24" s="193">
        <v>3.18</v>
      </c>
      <c r="T24" s="194">
        <v>3.1773</v>
      </c>
      <c r="U24" s="195">
        <v>0</v>
      </c>
      <c r="V24" s="193">
        <v>2.64</v>
      </c>
      <c r="W24" s="193">
        <v>6.96</v>
      </c>
      <c r="X24" s="193"/>
      <c r="Y24" s="193">
        <v>0</v>
      </c>
      <c r="Z24" s="193">
        <v>0</v>
      </c>
      <c r="AA24" s="193">
        <v>0</v>
      </c>
      <c r="AB24" s="193">
        <v>4.65</v>
      </c>
      <c r="AC24" s="193">
        <v>3.75</v>
      </c>
      <c r="AD24" s="195">
        <v>0</v>
      </c>
      <c r="AE24" s="193">
        <v>2.142</v>
      </c>
      <c r="AF24" s="193">
        <v>2.3205</v>
      </c>
      <c r="AG24" s="193">
        <f>0*1.19*3</f>
        <v>0</v>
      </c>
      <c r="AH24" s="193">
        <f>1.26*1.19*3</f>
        <v>4.4982</v>
      </c>
      <c r="AI24" s="193">
        <f>1.33*1.19*3</f>
        <v>4.7481</v>
      </c>
      <c r="AJ24" s="193">
        <f>1.33*1.19*3+5.95</f>
        <v>10.6981</v>
      </c>
      <c r="AK24" s="193">
        <v>3.8913</v>
      </c>
      <c r="AL24" s="193">
        <v>5.52</v>
      </c>
      <c r="AM24" s="193">
        <v>3.75</v>
      </c>
      <c r="AN24" s="195">
        <v>0</v>
      </c>
      <c r="AO24" s="193">
        <f>3*0.82</f>
        <v>2.46</v>
      </c>
      <c r="AP24" s="193">
        <f>3*1.68</f>
        <v>5.04</v>
      </c>
      <c r="AQ24" s="193">
        <f>3*1.88</f>
        <v>5.64</v>
      </c>
      <c r="AR24" s="191" t="s">
        <v>492</v>
      </c>
      <c r="AS24" s="193">
        <v>3.51</v>
      </c>
      <c r="AT24" s="148"/>
      <c r="AU24" s="148"/>
      <c r="AV24" s="148"/>
    </row>
    <row r="25" spans="1:48" ht="14.25">
      <c r="A25" s="55" t="s">
        <v>30</v>
      </c>
      <c r="B25" s="315" t="s">
        <v>16</v>
      </c>
      <c r="C25" s="316"/>
      <c r="D25" s="15" t="s">
        <v>14</v>
      </c>
      <c r="E25" s="185" t="s">
        <v>471</v>
      </c>
      <c r="F25" s="196">
        <v>2.142</v>
      </c>
      <c r="G25" s="40">
        <v>2.142</v>
      </c>
      <c r="H25" s="197">
        <v>3.0344999999999995</v>
      </c>
      <c r="I25" s="197">
        <v>1.2</v>
      </c>
      <c r="J25" s="197">
        <v>2.22</v>
      </c>
      <c r="K25" s="197" t="s">
        <v>551</v>
      </c>
      <c r="L25" s="197">
        <v>0</v>
      </c>
      <c r="M25" s="197">
        <v>0</v>
      </c>
      <c r="N25" s="197">
        <v>0</v>
      </c>
      <c r="O25" s="197">
        <v>0</v>
      </c>
      <c r="P25" s="197">
        <v>0</v>
      </c>
      <c r="Q25" s="197">
        <v>2.22</v>
      </c>
      <c r="R25" s="197">
        <v>0</v>
      </c>
      <c r="S25" s="197">
        <v>3.18</v>
      </c>
      <c r="T25" s="198">
        <v>3.1773</v>
      </c>
      <c r="U25" s="199">
        <v>0</v>
      </c>
      <c r="V25" s="197">
        <v>2.64</v>
      </c>
      <c r="W25" s="197">
        <v>4.28</v>
      </c>
      <c r="X25" s="197"/>
      <c r="Y25" s="197">
        <v>0</v>
      </c>
      <c r="Z25" s="193">
        <v>0</v>
      </c>
      <c r="AA25" s="193">
        <v>0</v>
      </c>
      <c r="AB25" s="197">
        <v>2.19</v>
      </c>
      <c r="AC25" s="197">
        <v>2.07</v>
      </c>
      <c r="AD25" s="199">
        <v>0</v>
      </c>
      <c r="AE25" s="197">
        <v>1.428</v>
      </c>
      <c r="AF25" s="197">
        <v>1.6065</v>
      </c>
      <c r="AG25" s="197">
        <f>0*1.19*3</f>
        <v>0</v>
      </c>
      <c r="AH25" s="197">
        <f>0*1.19*3</f>
        <v>0</v>
      </c>
      <c r="AI25" s="197">
        <f>0.63*1.19*3</f>
        <v>2.2491</v>
      </c>
      <c r="AJ25" s="197">
        <f>0.63*1.19*3+5.95</f>
        <v>8.1991</v>
      </c>
      <c r="AK25" s="197">
        <v>2.2491</v>
      </c>
      <c r="AL25" s="197">
        <v>2.85</v>
      </c>
      <c r="AM25" s="197">
        <v>1.89</v>
      </c>
      <c r="AN25" s="199">
        <v>0</v>
      </c>
      <c r="AO25" s="197">
        <f>3*0.52</f>
        <v>1.56</v>
      </c>
      <c r="AP25" s="197">
        <f>3*0.84</f>
        <v>2.52</v>
      </c>
      <c r="AQ25" s="197">
        <f>3*0.94</f>
        <v>2.82</v>
      </c>
      <c r="AR25" s="185" t="s">
        <v>492</v>
      </c>
      <c r="AS25" s="197">
        <v>3.51</v>
      </c>
      <c r="AT25" s="148"/>
      <c r="AU25" s="148"/>
      <c r="AV25" s="148"/>
    </row>
    <row r="26" spans="1:48" ht="14.25">
      <c r="A26" s="55" t="s">
        <v>31</v>
      </c>
      <c r="B26" s="315" t="s">
        <v>18</v>
      </c>
      <c r="C26" s="316"/>
      <c r="D26" s="15" t="s">
        <v>14</v>
      </c>
      <c r="E26" s="185" t="s">
        <v>471</v>
      </c>
      <c r="F26" s="196">
        <v>2.142</v>
      </c>
      <c r="G26" s="40"/>
      <c r="H26" s="197">
        <v>3.0344999999999995</v>
      </c>
      <c r="I26" s="197">
        <v>1.2</v>
      </c>
      <c r="J26" s="197">
        <v>2.22</v>
      </c>
      <c r="K26" s="197" t="s">
        <v>551</v>
      </c>
      <c r="L26" s="197">
        <v>0</v>
      </c>
      <c r="M26" s="197">
        <v>0</v>
      </c>
      <c r="N26" s="197">
        <v>0</v>
      </c>
      <c r="O26" s="197">
        <v>0</v>
      </c>
      <c r="P26" s="197">
        <v>0</v>
      </c>
      <c r="Q26" s="197">
        <v>2.22</v>
      </c>
      <c r="R26" s="197">
        <v>0</v>
      </c>
      <c r="S26" s="197">
        <v>3.18</v>
      </c>
      <c r="T26" s="198">
        <v>3.1773</v>
      </c>
      <c r="U26" s="199">
        <v>0</v>
      </c>
      <c r="V26" s="185" t="s">
        <v>427</v>
      </c>
      <c r="W26" s="197"/>
      <c r="X26" s="197"/>
      <c r="Y26" s="197">
        <v>0</v>
      </c>
      <c r="Z26" s="193">
        <v>0</v>
      </c>
      <c r="AA26" s="193">
        <v>0</v>
      </c>
      <c r="AB26" s="197">
        <v>2.19</v>
      </c>
      <c r="AC26" s="197">
        <v>2.07</v>
      </c>
      <c r="AD26" s="199">
        <v>0</v>
      </c>
      <c r="AE26" s="197">
        <v>1.428</v>
      </c>
      <c r="AF26" s="197">
        <v>1.6065</v>
      </c>
      <c r="AG26" s="197">
        <f>AG25</f>
        <v>0</v>
      </c>
      <c r="AH26" s="197">
        <f>AH25</f>
        <v>0</v>
      </c>
      <c r="AI26" s="197">
        <f>AI25</f>
        <v>2.2491</v>
      </c>
      <c r="AJ26" s="197">
        <f>AJ25</f>
        <v>8.1991</v>
      </c>
      <c r="AK26" s="197">
        <v>2.2491</v>
      </c>
      <c r="AL26" s="197">
        <v>2.85</v>
      </c>
      <c r="AM26" s="197">
        <v>1.89</v>
      </c>
      <c r="AN26" s="199">
        <v>0</v>
      </c>
      <c r="AO26" s="197">
        <f>3*0.52</f>
        <v>1.56</v>
      </c>
      <c r="AP26" s="197">
        <f>3*0.84</f>
        <v>2.52</v>
      </c>
      <c r="AQ26" s="197">
        <f>3*0.94</f>
        <v>2.82</v>
      </c>
      <c r="AR26" s="185" t="s">
        <v>492</v>
      </c>
      <c r="AS26" s="197">
        <v>3.51</v>
      </c>
      <c r="AT26" s="148"/>
      <c r="AU26" s="148"/>
      <c r="AV26" s="148"/>
    </row>
    <row r="27" spans="1:48" ht="15" thickBot="1">
      <c r="A27" s="16" t="s">
        <v>32</v>
      </c>
      <c r="B27" s="317" t="s">
        <v>20</v>
      </c>
      <c r="C27" s="318"/>
      <c r="D27" s="73" t="s">
        <v>14</v>
      </c>
      <c r="E27" s="185" t="s">
        <v>471</v>
      </c>
      <c r="F27" s="196">
        <v>2.142</v>
      </c>
      <c r="G27" s="41"/>
      <c r="H27" s="197">
        <v>3.0344999999999995</v>
      </c>
      <c r="I27" s="197">
        <v>1.2</v>
      </c>
      <c r="J27" s="197">
        <v>2.22</v>
      </c>
      <c r="K27" s="197" t="s">
        <v>551</v>
      </c>
      <c r="L27" s="197">
        <v>0</v>
      </c>
      <c r="M27" s="197">
        <v>0</v>
      </c>
      <c r="N27" s="197">
        <v>0</v>
      </c>
      <c r="O27" s="197">
        <v>0</v>
      </c>
      <c r="P27" s="197">
        <v>0</v>
      </c>
      <c r="Q27" s="197">
        <v>2.22</v>
      </c>
      <c r="R27" s="197">
        <v>0</v>
      </c>
      <c r="S27" s="197">
        <v>3.18</v>
      </c>
      <c r="T27" s="198">
        <v>3.1773</v>
      </c>
      <c r="U27" s="199">
        <v>0</v>
      </c>
      <c r="V27" s="185" t="s">
        <v>427</v>
      </c>
      <c r="W27" s="197">
        <v>4.28</v>
      </c>
      <c r="X27" s="197"/>
      <c r="Y27" s="197">
        <v>0</v>
      </c>
      <c r="Z27" s="193">
        <v>0</v>
      </c>
      <c r="AA27" s="193">
        <v>0</v>
      </c>
      <c r="AB27" s="197">
        <v>2.19</v>
      </c>
      <c r="AC27" s="197">
        <v>1.68</v>
      </c>
      <c r="AD27" s="199">
        <v>0</v>
      </c>
      <c r="AE27" s="197">
        <v>1.428</v>
      </c>
      <c r="AF27" s="197">
        <v>1.6065</v>
      </c>
      <c r="AG27" s="197">
        <f>AG25</f>
        <v>0</v>
      </c>
      <c r="AH27" s="197">
        <f>AH25</f>
        <v>0</v>
      </c>
      <c r="AI27" s="197">
        <f>AI25</f>
        <v>2.2491</v>
      </c>
      <c r="AJ27" s="197">
        <f>AJ25</f>
        <v>8.1991</v>
      </c>
      <c r="AK27" s="197">
        <v>2.2491</v>
      </c>
      <c r="AL27" s="197">
        <v>2.04</v>
      </c>
      <c r="AM27" s="197">
        <v>1.89</v>
      </c>
      <c r="AN27" s="199">
        <v>0</v>
      </c>
      <c r="AO27" s="197">
        <f>3*0.52</f>
        <v>1.56</v>
      </c>
      <c r="AP27" s="197">
        <f>3*0.84</f>
        <v>2.52</v>
      </c>
      <c r="AQ27" s="197">
        <f>3*0.94</f>
        <v>2.82</v>
      </c>
      <c r="AR27" s="185" t="s">
        <v>492</v>
      </c>
      <c r="AS27" s="197">
        <v>3.51</v>
      </c>
      <c r="AT27" s="148"/>
      <c r="AU27" s="148"/>
      <c r="AV27" s="148"/>
    </row>
    <row r="28" spans="1:48" ht="25.5" customHeight="1">
      <c r="A28" s="57" t="s">
        <v>33</v>
      </c>
      <c r="B28" s="303" t="s">
        <v>309</v>
      </c>
      <c r="C28" s="293"/>
      <c r="D28" s="294"/>
      <c r="E28" s="186"/>
      <c r="F28" s="202"/>
      <c r="G28" s="188"/>
      <c r="H28" s="187"/>
      <c r="I28" s="187"/>
      <c r="J28" s="187"/>
      <c r="K28" s="187"/>
      <c r="L28" s="187"/>
      <c r="M28" s="187"/>
      <c r="N28" s="187"/>
      <c r="O28" s="187"/>
      <c r="P28" s="187"/>
      <c r="Q28" s="187"/>
      <c r="R28" s="187"/>
      <c r="S28" s="187"/>
      <c r="T28" s="189">
        <v>1.0591</v>
      </c>
      <c r="U28" s="187"/>
      <c r="V28" s="186"/>
      <c r="W28" s="187"/>
      <c r="X28" s="187"/>
      <c r="Y28" s="187"/>
      <c r="Z28" s="187"/>
      <c r="AA28" s="186"/>
      <c r="AB28" s="187"/>
      <c r="AC28" s="187"/>
      <c r="AD28" s="187"/>
      <c r="AE28" s="187"/>
      <c r="AF28" s="187"/>
      <c r="AG28" s="187"/>
      <c r="AH28" s="187"/>
      <c r="AI28" s="187"/>
      <c r="AJ28" s="187"/>
      <c r="AK28" s="187"/>
      <c r="AL28" s="187"/>
      <c r="AM28" s="187"/>
      <c r="AN28" s="187"/>
      <c r="AO28" s="187"/>
      <c r="AP28" s="187"/>
      <c r="AQ28" s="187"/>
      <c r="AR28" s="186"/>
      <c r="AS28" s="186"/>
      <c r="AT28" s="148"/>
      <c r="AU28" s="148"/>
      <c r="AV28" s="148"/>
    </row>
    <row r="29" spans="1:48" ht="14.25">
      <c r="A29" s="78" t="s">
        <v>34</v>
      </c>
      <c r="B29" s="299" t="s">
        <v>13</v>
      </c>
      <c r="C29" s="300"/>
      <c r="D29" s="75" t="s">
        <v>14</v>
      </c>
      <c r="E29" s="185" t="s">
        <v>471</v>
      </c>
      <c r="F29" s="192">
        <v>4.641</v>
      </c>
      <c r="G29" s="115">
        <v>4.284</v>
      </c>
      <c r="H29" s="193">
        <v>4.4268</v>
      </c>
      <c r="I29" s="193">
        <v>2.76</v>
      </c>
      <c r="J29" s="193">
        <v>4.71</v>
      </c>
      <c r="K29" s="193" t="s">
        <v>551</v>
      </c>
      <c r="L29" s="193">
        <v>2.82</v>
      </c>
      <c r="M29" s="193">
        <v>0</v>
      </c>
      <c r="N29" s="193">
        <v>2.46</v>
      </c>
      <c r="O29" s="193">
        <v>0</v>
      </c>
      <c r="P29" s="193">
        <v>0</v>
      </c>
      <c r="Q29" s="193">
        <v>4.71</v>
      </c>
      <c r="R29" s="193">
        <v>0</v>
      </c>
      <c r="S29" s="193">
        <v>3.18</v>
      </c>
      <c r="T29" s="194">
        <v>3.1773</v>
      </c>
      <c r="U29" s="193">
        <v>2.43</v>
      </c>
      <c r="V29" s="193">
        <v>2.64</v>
      </c>
      <c r="W29" s="193">
        <v>6.96</v>
      </c>
      <c r="X29" s="203">
        <v>4.5</v>
      </c>
      <c r="Y29" s="193">
        <v>3.53</v>
      </c>
      <c r="Z29" s="193">
        <v>2.463</v>
      </c>
      <c r="AA29" s="193">
        <v>3.3914999999999997</v>
      </c>
      <c r="AB29" s="193">
        <v>4.65</v>
      </c>
      <c r="AC29" s="193">
        <v>3.75</v>
      </c>
      <c r="AD29" s="193">
        <v>2.9274</v>
      </c>
      <c r="AE29" s="193">
        <v>5.426399999999999</v>
      </c>
      <c r="AF29" s="193">
        <v>5.712</v>
      </c>
      <c r="AG29" s="193">
        <f aca="true" t="shared" si="2" ref="AG29:AI32">AG24</f>
        <v>0</v>
      </c>
      <c r="AH29" s="193">
        <f t="shared" si="2"/>
        <v>4.4982</v>
      </c>
      <c r="AI29" s="193">
        <f t="shared" si="2"/>
        <v>4.7481</v>
      </c>
      <c r="AJ29" s="193">
        <f aca="true" t="shared" si="3" ref="AJ29:AK32">AJ24</f>
        <v>10.6981</v>
      </c>
      <c r="AK29" s="193">
        <f t="shared" si="3"/>
        <v>3.8913</v>
      </c>
      <c r="AL29" s="193">
        <v>5.52</v>
      </c>
      <c r="AM29" s="193">
        <v>3.75</v>
      </c>
      <c r="AN29" s="193">
        <v>2.68</v>
      </c>
      <c r="AO29" s="193">
        <f>3*1.64</f>
        <v>4.92</v>
      </c>
      <c r="AP29" s="193">
        <f>3*2.17</f>
        <v>6.51</v>
      </c>
      <c r="AQ29" s="193">
        <f>3*1.88</f>
        <v>5.64</v>
      </c>
      <c r="AR29" s="193">
        <v>3.51</v>
      </c>
      <c r="AS29" s="193">
        <v>3.51</v>
      </c>
      <c r="AT29" s="148"/>
      <c r="AU29" s="148"/>
      <c r="AV29" s="148"/>
    </row>
    <row r="30" spans="1:48" ht="14.25">
      <c r="A30" s="55" t="s">
        <v>35</v>
      </c>
      <c r="B30" s="299" t="s">
        <v>16</v>
      </c>
      <c r="C30" s="300"/>
      <c r="D30" s="75" t="s">
        <v>14</v>
      </c>
      <c r="E30" s="185" t="s">
        <v>471</v>
      </c>
      <c r="F30" s="196">
        <v>2.142</v>
      </c>
      <c r="G30" s="40">
        <v>2.32</v>
      </c>
      <c r="H30" s="197">
        <v>3.0344999999999995</v>
      </c>
      <c r="I30" s="197">
        <v>1.38</v>
      </c>
      <c r="J30" s="197">
        <v>2.22</v>
      </c>
      <c r="K30" s="197" t="s">
        <v>551</v>
      </c>
      <c r="L30" s="197">
        <v>1.74</v>
      </c>
      <c r="M30" s="197">
        <v>0</v>
      </c>
      <c r="N30" s="197">
        <v>1.39</v>
      </c>
      <c r="O30" s="197">
        <v>0</v>
      </c>
      <c r="P30" s="197">
        <v>0</v>
      </c>
      <c r="Q30" s="197">
        <v>2.22</v>
      </c>
      <c r="R30" s="197">
        <v>0</v>
      </c>
      <c r="S30" s="197">
        <v>3.18</v>
      </c>
      <c r="T30" s="198">
        <v>3.1773</v>
      </c>
      <c r="U30" s="197">
        <v>1.39</v>
      </c>
      <c r="V30" s="197">
        <v>2.64</v>
      </c>
      <c r="W30" s="197">
        <v>4.28</v>
      </c>
      <c r="X30" s="200">
        <v>3.8</v>
      </c>
      <c r="Y30" s="197">
        <v>2.07</v>
      </c>
      <c r="Z30" s="193">
        <v>2.463</v>
      </c>
      <c r="AA30" s="193">
        <v>2.5704000000000002</v>
      </c>
      <c r="AB30" s="197">
        <v>2.19</v>
      </c>
      <c r="AC30" s="197">
        <v>2.07</v>
      </c>
      <c r="AD30" s="197">
        <v>2.1063</v>
      </c>
      <c r="AE30" s="197">
        <v>2.856</v>
      </c>
      <c r="AF30" s="197">
        <v>3.0344999999999995</v>
      </c>
      <c r="AG30" s="197">
        <f t="shared" si="2"/>
        <v>0</v>
      </c>
      <c r="AH30" s="197">
        <f t="shared" si="2"/>
        <v>0</v>
      </c>
      <c r="AI30" s="197">
        <f t="shared" si="2"/>
        <v>2.2491</v>
      </c>
      <c r="AJ30" s="197">
        <f t="shared" si="3"/>
        <v>8.1991</v>
      </c>
      <c r="AK30" s="197">
        <f t="shared" si="3"/>
        <v>2.2491</v>
      </c>
      <c r="AL30" s="197">
        <v>2.85</v>
      </c>
      <c r="AM30" s="197">
        <v>1.89</v>
      </c>
      <c r="AN30" s="197">
        <v>1.42</v>
      </c>
      <c r="AO30" s="197">
        <f>3*0.76</f>
        <v>2.2800000000000002</v>
      </c>
      <c r="AP30" s="197">
        <f>3*0.95</f>
        <v>2.8499999999999996</v>
      </c>
      <c r="AQ30" s="197">
        <f>3*0.94</f>
        <v>2.82</v>
      </c>
      <c r="AR30" s="197">
        <v>3.51</v>
      </c>
      <c r="AS30" s="197">
        <v>3.51</v>
      </c>
      <c r="AT30" s="148"/>
      <c r="AU30" s="148"/>
      <c r="AV30" s="148"/>
    </row>
    <row r="31" spans="1:48" ht="14.25">
      <c r="A31" s="55" t="s">
        <v>36</v>
      </c>
      <c r="B31" s="299" t="s">
        <v>18</v>
      </c>
      <c r="C31" s="300"/>
      <c r="D31" s="75" t="s">
        <v>14</v>
      </c>
      <c r="E31" s="185" t="s">
        <v>471</v>
      </c>
      <c r="F31" s="196">
        <v>2.142</v>
      </c>
      <c r="G31" s="40"/>
      <c r="H31" s="197">
        <v>3.0344999999999995</v>
      </c>
      <c r="I31" s="197">
        <v>1.38</v>
      </c>
      <c r="J31" s="197">
        <v>2.22</v>
      </c>
      <c r="K31" s="197" t="s">
        <v>551</v>
      </c>
      <c r="L31" s="197">
        <v>1.74</v>
      </c>
      <c r="M31" s="197">
        <v>0</v>
      </c>
      <c r="N31" s="197">
        <v>1.39</v>
      </c>
      <c r="O31" s="197">
        <v>0</v>
      </c>
      <c r="P31" s="197">
        <v>0</v>
      </c>
      <c r="Q31" s="197">
        <v>2.22</v>
      </c>
      <c r="R31" s="197">
        <v>0</v>
      </c>
      <c r="S31" s="197">
        <v>3.18</v>
      </c>
      <c r="T31" s="198">
        <v>3.1773</v>
      </c>
      <c r="U31" s="197">
        <v>1.39</v>
      </c>
      <c r="V31" s="185" t="s">
        <v>427</v>
      </c>
      <c r="W31" s="197"/>
      <c r="X31" s="197"/>
      <c r="Y31" s="197">
        <v>2.07</v>
      </c>
      <c r="Z31" s="193">
        <v>2.463</v>
      </c>
      <c r="AA31" s="193">
        <v>2.5704000000000002</v>
      </c>
      <c r="AB31" s="197">
        <v>2.19</v>
      </c>
      <c r="AC31" s="197">
        <v>2.07</v>
      </c>
      <c r="AD31" s="197">
        <v>2.1063</v>
      </c>
      <c r="AE31" s="197">
        <v>2.856</v>
      </c>
      <c r="AF31" s="197">
        <v>3.0344999999999995</v>
      </c>
      <c r="AG31" s="197">
        <f t="shared" si="2"/>
        <v>0</v>
      </c>
      <c r="AH31" s="197">
        <f t="shared" si="2"/>
        <v>0</v>
      </c>
      <c r="AI31" s="197">
        <f t="shared" si="2"/>
        <v>2.2491</v>
      </c>
      <c r="AJ31" s="197">
        <f t="shared" si="3"/>
        <v>8.1991</v>
      </c>
      <c r="AK31" s="197">
        <f t="shared" si="3"/>
        <v>2.2491</v>
      </c>
      <c r="AL31" s="197">
        <v>2.85</v>
      </c>
      <c r="AM31" s="197">
        <v>1.89</v>
      </c>
      <c r="AN31" s="197">
        <v>1.42</v>
      </c>
      <c r="AO31" s="197">
        <f>3*0.76</f>
        <v>2.2800000000000002</v>
      </c>
      <c r="AP31" s="197">
        <f>3*0.95</f>
        <v>2.8499999999999996</v>
      </c>
      <c r="AQ31" s="197">
        <f>3*0.94</f>
        <v>2.82</v>
      </c>
      <c r="AR31" s="197">
        <v>3.51</v>
      </c>
      <c r="AS31" s="197">
        <v>3.51</v>
      </c>
      <c r="AT31" s="148"/>
      <c r="AU31" s="148"/>
      <c r="AV31" s="148"/>
    </row>
    <row r="32" spans="1:48" ht="14.25" customHeight="1" thickBot="1">
      <c r="A32" s="16" t="s">
        <v>37</v>
      </c>
      <c r="B32" s="295" t="s">
        <v>20</v>
      </c>
      <c r="C32" s="296"/>
      <c r="D32" s="76" t="s">
        <v>14</v>
      </c>
      <c r="E32" s="185" t="s">
        <v>471</v>
      </c>
      <c r="F32" s="196">
        <v>2.142</v>
      </c>
      <c r="G32" s="41"/>
      <c r="H32" s="197">
        <v>3.0344999999999995</v>
      </c>
      <c r="I32" s="197">
        <v>1.38</v>
      </c>
      <c r="J32" s="197">
        <v>2.22</v>
      </c>
      <c r="K32" s="197" t="s">
        <v>551</v>
      </c>
      <c r="L32" s="197">
        <v>1.74</v>
      </c>
      <c r="M32" s="197">
        <v>0</v>
      </c>
      <c r="N32" s="197">
        <v>1.39</v>
      </c>
      <c r="O32" s="197">
        <v>0</v>
      </c>
      <c r="P32" s="197">
        <v>0</v>
      </c>
      <c r="Q32" s="197">
        <v>2.22</v>
      </c>
      <c r="R32" s="197">
        <v>0</v>
      </c>
      <c r="S32" s="197">
        <v>3.18</v>
      </c>
      <c r="T32" s="198">
        <v>3.1773</v>
      </c>
      <c r="U32" s="197">
        <v>1.39</v>
      </c>
      <c r="V32" s="185" t="s">
        <v>427</v>
      </c>
      <c r="W32" s="197">
        <v>4.28</v>
      </c>
      <c r="X32" s="197"/>
      <c r="Y32" s="197">
        <v>2.07</v>
      </c>
      <c r="Z32" s="193">
        <v>2.463</v>
      </c>
      <c r="AA32" s="193">
        <v>2.5704000000000002</v>
      </c>
      <c r="AB32" s="197">
        <v>2.19</v>
      </c>
      <c r="AC32" s="197">
        <v>1.68</v>
      </c>
      <c r="AD32" s="197">
        <v>2.1063</v>
      </c>
      <c r="AE32" s="197">
        <v>2.856</v>
      </c>
      <c r="AF32" s="197">
        <v>3.0344999999999995</v>
      </c>
      <c r="AG32" s="197">
        <f t="shared" si="2"/>
        <v>0</v>
      </c>
      <c r="AH32" s="197">
        <f t="shared" si="2"/>
        <v>0</v>
      </c>
      <c r="AI32" s="197">
        <f t="shared" si="2"/>
        <v>2.2491</v>
      </c>
      <c r="AJ32" s="197">
        <f t="shared" si="3"/>
        <v>8.1991</v>
      </c>
      <c r="AK32" s="197">
        <f t="shared" si="3"/>
        <v>2.2491</v>
      </c>
      <c r="AL32" s="197">
        <v>2.04</v>
      </c>
      <c r="AM32" s="197">
        <v>1.89</v>
      </c>
      <c r="AN32" s="197">
        <v>1.42</v>
      </c>
      <c r="AO32" s="197">
        <f>3*0.76</f>
        <v>2.2800000000000002</v>
      </c>
      <c r="AP32" s="197">
        <f>3*0.95</f>
        <v>2.8499999999999996</v>
      </c>
      <c r="AQ32" s="197">
        <f>3*0.94</f>
        <v>2.82</v>
      </c>
      <c r="AR32" s="197">
        <v>3.51</v>
      </c>
      <c r="AS32" s="197">
        <v>3.51</v>
      </c>
      <c r="AT32" s="148"/>
      <c r="AU32" s="148"/>
      <c r="AV32" s="148"/>
    </row>
    <row r="33" spans="1:48" ht="20.25" customHeight="1">
      <c r="A33" s="57" t="s">
        <v>38</v>
      </c>
      <c r="B33" s="303" t="s">
        <v>39</v>
      </c>
      <c r="C33" s="291"/>
      <c r="D33" s="292"/>
      <c r="E33" s="186"/>
      <c r="F33" s="202"/>
      <c r="G33" s="188"/>
      <c r="H33" s="187"/>
      <c r="I33" s="186"/>
      <c r="J33" s="186"/>
      <c r="K33" s="186"/>
      <c r="L33" s="186"/>
      <c r="M33" s="186"/>
      <c r="N33" s="186"/>
      <c r="O33" s="186"/>
      <c r="P33" s="186"/>
      <c r="Q33" s="186"/>
      <c r="R33" s="186"/>
      <c r="S33" s="186"/>
      <c r="T33" s="189">
        <v>4.7481</v>
      </c>
      <c r="U33" s="187"/>
      <c r="V33" s="186"/>
      <c r="W33" s="187"/>
      <c r="X33" s="187"/>
      <c r="Y33" s="187"/>
      <c r="Z33" s="187"/>
      <c r="AA33" s="186"/>
      <c r="AB33" s="187"/>
      <c r="AC33" s="187"/>
      <c r="AD33" s="187"/>
      <c r="AE33" s="187"/>
      <c r="AF33" s="187"/>
      <c r="AG33" s="187"/>
      <c r="AH33" s="187"/>
      <c r="AI33" s="187"/>
      <c r="AJ33" s="187"/>
      <c r="AK33" s="187"/>
      <c r="AL33" s="187"/>
      <c r="AM33" s="187"/>
      <c r="AN33" s="187"/>
      <c r="AO33" s="187"/>
      <c r="AP33" s="187"/>
      <c r="AQ33" s="187"/>
      <c r="AR33" s="186"/>
      <c r="AS33" s="186"/>
      <c r="AT33" s="148"/>
      <c r="AU33" s="148"/>
      <c r="AV33" s="148"/>
    </row>
    <row r="34" spans="1:48" ht="14.25">
      <c r="A34" s="78" t="s">
        <v>40</v>
      </c>
      <c r="B34" s="315" t="s">
        <v>13</v>
      </c>
      <c r="C34" s="316"/>
      <c r="D34" s="23" t="s">
        <v>14</v>
      </c>
      <c r="E34" s="185" t="s">
        <v>471</v>
      </c>
      <c r="F34" s="192">
        <v>14.994</v>
      </c>
      <c r="G34" s="115">
        <v>14.1</v>
      </c>
      <c r="H34" s="193">
        <v>15.3153</v>
      </c>
      <c r="I34" s="193">
        <v>11.25</v>
      </c>
      <c r="J34" s="193">
        <v>17.67</v>
      </c>
      <c r="K34" s="193">
        <v>15.3</v>
      </c>
      <c r="L34" s="193">
        <v>13.89</v>
      </c>
      <c r="M34" s="193">
        <v>13.89</v>
      </c>
      <c r="N34" s="193">
        <v>13.17</v>
      </c>
      <c r="O34" s="193">
        <v>13.17</v>
      </c>
      <c r="P34" s="193">
        <v>17.67</v>
      </c>
      <c r="Q34" s="193">
        <v>17.67</v>
      </c>
      <c r="R34" s="193">
        <v>13.89</v>
      </c>
      <c r="S34" s="193">
        <v>13.89</v>
      </c>
      <c r="T34" s="194">
        <v>14.2443</v>
      </c>
      <c r="U34" s="193">
        <v>13.17</v>
      </c>
      <c r="V34" s="193">
        <v>11.4</v>
      </c>
      <c r="W34" s="193">
        <v>16.96</v>
      </c>
      <c r="X34" s="203">
        <v>13.5</v>
      </c>
      <c r="Y34" s="193">
        <v>14.24</v>
      </c>
      <c r="Z34" s="193">
        <v>12.459</v>
      </c>
      <c r="AA34" s="193">
        <v>14.2443</v>
      </c>
      <c r="AB34" s="193">
        <v>18.69</v>
      </c>
      <c r="AC34" s="193">
        <v>16.17</v>
      </c>
      <c r="AD34" s="193">
        <v>14.1015</v>
      </c>
      <c r="AE34" s="193">
        <v>15.350999999999999</v>
      </c>
      <c r="AF34" s="193">
        <v>15.707999999999998</v>
      </c>
      <c r="AG34" s="193">
        <f>4.3*1.19*3</f>
        <v>15.350999999999999</v>
      </c>
      <c r="AH34" s="193">
        <f>4.62*1.19*3</f>
        <v>16.4934</v>
      </c>
      <c r="AI34" s="193">
        <f>5.46*1.19*3</f>
        <v>19.4922</v>
      </c>
      <c r="AJ34" s="193">
        <f>5.46*1.19*3+5.95</f>
        <v>25.4422</v>
      </c>
      <c r="AK34" s="193">
        <v>15.3153</v>
      </c>
      <c r="AL34" s="193">
        <v>14.85</v>
      </c>
      <c r="AM34" s="193">
        <v>14.85</v>
      </c>
      <c r="AN34" s="193">
        <v>13.2</v>
      </c>
      <c r="AO34" s="193">
        <f>3*4.88</f>
        <v>14.64</v>
      </c>
      <c r="AP34" s="193">
        <f>3*4.94</f>
        <v>14.82</v>
      </c>
      <c r="AQ34" s="193">
        <f>3*5.3</f>
        <v>15.899999999999999</v>
      </c>
      <c r="AR34" s="193">
        <v>14.22</v>
      </c>
      <c r="AS34" s="193">
        <v>14.22</v>
      </c>
      <c r="AT34" s="148"/>
      <c r="AU34" s="148"/>
      <c r="AV34" s="148"/>
    </row>
    <row r="35" spans="1:48" ht="14.25">
      <c r="A35" s="55" t="s">
        <v>41</v>
      </c>
      <c r="B35" s="315" t="s">
        <v>16</v>
      </c>
      <c r="C35" s="316"/>
      <c r="D35" s="19" t="s">
        <v>14</v>
      </c>
      <c r="E35" s="185" t="s">
        <v>471</v>
      </c>
      <c r="F35" s="192">
        <v>14.994</v>
      </c>
      <c r="G35" s="40">
        <v>14.1</v>
      </c>
      <c r="H35" s="197">
        <v>15.3153</v>
      </c>
      <c r="I35" s="197">
        <v>11.25</v>
      </c>
      <c r="J35" s="197">
        <v>12.57</v>
      </c>
      <c r="K35" s="197">
        <v>13.8</v>
      </c>
      <c r="L35" s="197">
        <v>13.89</v>
      </c>
      <c r="M35" s="197">
        <v>13.89</v>
      </c>
      <c r="N35" s="197">
        <v>13.17</v>
      </c>
      <c r="O35" s="197">
        <v>13.17</v>
      </c>
      <c r="P35" s="197">
        <v>12.57</v>
      </c>
      <c r="Q35" s="197">
        <v>12.57</v>
      </c>
      <c r="R35" s="197">
        <v>13.89</v>
      </c>
      <c r="S35" s="197">
        <v>13.89</v>
      </c>
      <c r="T35" s="198">
        <v>14.2443</v>
      </c>
      <c r="U35" s="197">
        <v>13.17</v>
      </c>
      <c r="V35" s="197">
        <v>11.4</v>
      </c>
      <c r="W35" s="197">
        <v>16.96</v>
      </c>
      <c r="X35" s="200">
        <v>13.5</v>
      </c>
      <c r="Y35" s="197">
        <v>14.24</v>
      </c>
      <c r="Z35" s="193">
        <v>12.459</v>
      </c>
      <c r="AA35" s="193">
        <v>14.2443</v>
      </c>
      <c r="AB35" s="197">
        <v>13.86</v>
      </c>
      <c r="AC35" s="197">
        <v>13.77</v>
      </c>
      <c r="AD35" s="197">
        <v>14.1015</v>
      </c>
      <c r="AE35" s="197">
        <v>14.994</v>
      </c>
      <c r="AF35" s="197">
        <v>15.350999999999999</v>
      </c>
      <c r="AG35" s="197">
        <f>3.9*1.19*3</f>
        <v>13.923</v>
      </c>
      <c r="AH35" s="197">
        <f>3.9*1.19*3</f>
        <v>13.923</v>
      </c>
      <c r="AI35" s="197">
        <f>3.9*1.19*3</f>
        <v>13.923</v>
      </c>
      <c r="AJ35" s="197">
        <f>3.9*1.19*3+5.95</f>
        <v>19.873</v>
      </c>
      <c r="AK35" s="197">
        <v>15.3153</v>
      </c>
      <c r="AL35" s="197">
        <v>14.85</v>
      </c>
      <c r="AM35" s="197">
        <v>14.85</v>
      </c>
      <c r="AN35" s="197">
        <v>13.2</v>
      </c>
      <c r="AO35" s="197">
        <f>3*4.88</f>
        <v>14.64</v>
      </c>
      <c r="AP35" s="197">
        <f>3*4.94</f>
        <v>14.82</v>
      </c>
      <c r="AQ35" s="197">
        <f>3*5.3</f>
        <v>15.899999999999999</v>
      </c>
      <c r="AR35" s="197">
        <v>14.22</v>
      </c>
      <c r="AS35" s="197">
        <v>14.22</v>
      </c>
      <c r="AT35" s="148"/>
      <c r="AU35" s="148"/>
      <c r="AV35" s="148"/>
    </row>
    <row r="36" spans="1:48" ht="14.25">
      <c r="A36" s="55" t="s">
        <v>42</v>
      </c>
      <c r="B36" s="315" t="s">
        <v>18</v>
      </c>
      <c r="C36" s="316"/>
      <c r="D36" s="19" t="s">
        <v>14</v>
      </c>
      <c r="E36" s="185" t="s">
        <v>471</v>
      </c>
      <c r="F36" s="192">
        <v>14.994</v>
      </c>
      <c r="G36" s="40"/>
      <c r="H36" s="197">
        <v>15.3153</v>
      </c>
      <c r="I36" s="197">
        <v>11.25</v>
      </c>
      <c r="J36" s="197">
        <v>12.57</v>
      </c>
      <c r="K36" s="197">
        <v>13.8</v>
      </c>
      <c r="L36" s="197">
        <v>13.89</v>
      </c>
      <c r="M36" s="197">
        <v>13.89</v>
      </c>
      <c r="N36" s="197">
        <v>13.17</v>
      </c>
      <c r="O36" s="197">
        <v>13.17</v>
      </c>
      <c r="P36" s="197">
        <v>12.57</v>
      </c>
      <c r="Q36" s="197">
        <v>12.57</v>
      </c>
      <c r="R36" s="197">
        <v>13.89</v>
      </c>
      <c r="S36" s="197">
        <v>13.89</v>
      </c>
      <c r="T36" s="198">
        <v>14.2443</v>
      </c>
      <c r="U36" s="197">
        <v>13.17</v>
      </c>
      <c r="V36" s="185" t="s">
        <v>427</v>
      </c>
      <c r="W36" s="197"/>
      <c r="X36" s="197"/>
      <c r="Y36" s="197">
        <v>14.24</v>
      </c>
      <c r="Z36" s="193">
        <v>12.459</v>
      </c>
      <c r="AA36" s="193">
        <v>14.2443</v>
      </c>
      <c r="AB36" s="197">
        <v>13.86</v>
      </c>
      <c r="AC36" s="197">
        <v>13.77</v>
      </c>
      <c r="AD36" s="197">
        <v>14.1015</v>
      </c>
      <c r="AE36" s="197">
        <v>14.994</v>
      </c>
      <c r="AF36" s="197">
        <v>15.350999999999999</v>
      </c>
      <c r="AG36" s="197">
        <f>AG35</f>
        <v>13.923</v>
      </c>
      <c r="AH36" s="197">
        <f>AH35</f>
        <v>13.923</v>
      </c>
      <c r="AI36" s="197">
        <f>AI35</f>
        <v>13.923</v>
      </c>
      <c r="AJ36" s="197">
        <f>AJ35</f>
        <v>19.873</v>
      </c>
      <c r="AK36" s="197">
        <v>15.3153</v>
      </c>
      <c r="AL36" s="197">
        <v>14.85</v>
      </c>
      <c r="AM36" s="197">
        <v>14.85</v>
      </c>
      <c r="AN36" s="197">
        <v>13.2</v>
      </c>
      <c r="AO36" s="197">
        <f>3*4.88</f>
        <v>14.64</v>
      </c>
      <c r="AP36" s="197">
        <f>3*4.94</f>
        <v>14.82</v>
      </c>
      <c r="AQ36" s="197">
        <f>3*5.3</f>
        <v>15.899999999999999</v>
      </c>
      <c r="AR36" s="197">
        <v>14.22</v>
      </c>
      <c r="AS36" s="197">
        <v>14.22</v>
      </c>
      <c r="AT36" s="148"/>
      <c r="AU36" s="148"/>
      <c r="AV36" s="148"/>
    </row>
    <row r="37" spans="1:48" ht="14.25" customHeight="1" thickBot="1">
      <c r="A37" s="16" t="s">
        <v>43</v>
      </c>
      <c r="B37" s="317" t="s">
        <v>20</v>
      </c>
      <c r="C37" s="318"/>
      <c r="D37" s="21" t="s">
        <v>14</v>
      </c>
      <c r="E37" s="185" t="s">
        <v>471</v>
      </c>
      <c r="F37" s="192">
        <v>14.994</v>
      </c>
      <c r="G37" s="41"/>
      <c r="H37" s="197">
        <v>15.3153</v>
      </c>
      <c r="I37" s="197">
        <v>11.25</v>
      </c>
      <c r="J37" s="197">
        <v>12.57</v>
      </c>
      <c r="K37" s="197">
        <v>13.8</v>
      </c>
      <c r="L37" s="197">
        <v>13.89</v>
      </c>
      <c r="M37" s="197">
        <v>13.89</v>
      </c>
      <c r="N37" s="197">
        <v>13.17</v>
      </c>
      <c r="O37" s="197">
        <v>13.17</v>
      </c>
      <c r="P37" s="197">
        <v>12.57</v>
      </c>
      <c r="Q37" s="197">
        <v>12.57</v>
      </c>
      <c r="R37" s="197">
        <v>13.89</v>
      </c>
      <c r="S37" s="197">
        <v>13.89</v>
      </c>
      <c r="T37" s="198">
        <v>14.2443</v>
      </c>
      <c r="U37" s="197">
        <v>13.17</v>
      </c>
      <c r="V37" s="185" t="s">
        <v>427</v>
      </c>
      <c r="W37" s="197">
        <v>16.96</v>
      </c>
      <c r="X37" s="197"/>
      <c r="Y37" s="197">
        <v>14.24</v>
      </c>
      <c r="Z37" s="193">
        <v>12.459</v>
      </c>
      <c r="AA37" s="193">
        <v>14.2443</v>
      </c>
      <c r="AB37" s="197">
        <v>13.86</v>
      </c>
      <c r="AC37" s="197">
        <v>13.77</v>
      </c>
      <c r="AD37" s="197">
        <v>14.1015</v>
      </c>
      <c r="AE37" s="197">
        <v>14.994</v>
      </c>
      <c r="AF37" s="197">
        <v>15.350999999999999</v>
      </c>
      <c r="AG37" s="197">
        <f>AG35</f>
        <v>13.923</v>
      </c>
      <c r="AH37" s="197">
        <f>AH35</f>
        <v>13.923</v>
      </c>
      <c r="AI37" s="197">
        <f>AI35</f>
        <v>13.923</v>
      </c>
      <c r="AJ37" s="197">
        <f>AJ35</f>
        <v>19.873</v>
      </c>
      <c r="AK37" s="197">
        <v>15.3153</v>
      </c>
      <c r="AL37" s="197">
        <v>14.85</v>
      </c>
      <c r="AM37" s="197">
        <v>14.85</v>
      </c>
      <c r="AN37" s="197">
        <v>13.2</v>
      </c>
      <c r="AO37" s="197">
        <f>3*4.88</f>
        <v>14.64</v>
      </c>
      <c r="AP37" s="197">
        <f>3*4.94</f>
        <v>14.82</v>
      </c>
      <c r="AQ37" s="197">
        <f>3*5.3</f>
        <v>15.899999999999999</v>
      </c>
      <c r="AR37" s="197">
        <v>14.22</v>
      </c>
      <c r="AS37" s="197">
        <v>14.22</v>
      </c>
      <c r="AT37" s="148"/>
      <c r="AU37" s="148"/>
      <c r="AV37" s="148"/>
    </row>
    <row r="38" spans="1:48" ht="20.25" customHeight="1">
      <c r="A38" s="57" t="s">
        <v>44</v>
      </c>
      <c r="B38" s="285" t="s">
        <v>45</v>
      </c>
      <c r="C38" s="291"/>
      <c r="D38" s="292"/>
      <c r="E38" s="186"/>
      <c r="F38" s="202"/>
      <c r="G38" s="188"/>
      <c r="H38" s="187"/>
      <c r="I38" s="187"/>
      <c r="J38" s="187" t="s">
        <v>513</v>
      </c>
      <c r="K38" s="187"/>
      <c r="L38" s="187"/>
      <c r="M38" s="187"/>
      <c r="N38" s="187"/>
      <c r="O38" s="187"/>
      <c r="P38" s="187"/>
      <c r="Q38" s="187"/>
      <c r="R38" s="187"/>
      <c r="S38" s="187"/>
      <c r="T38" s="186"/>
      <c r="U38" s="187"/>
      <c r="V38" s="186"/>
      <c r="W38" s="187"/>
      <c r="X38" s="187"/>
      <c r="Y38" s="187"/>
      <c r="Z38" s="187"/>
      <c r="AA38" s="186"/>
      <c r="AB38" s="187"/>
      <c r="AC38" s="187"/>
      <c r="AD38" s="187"/>
      <c r="AE38" s="187"/>
      <c r="AF38" s="187"/>
      <c r="AG38" s="187"/>
      <c r="AH38" s="187"/>
      <c r="AI38" s="187"/>
      <c r="AJ38" s="187"/>
      <c r="AK38" s="187"/>
      <c r="AL38" s="187"/>
      <c r="AM38" s="187"/>
      <c r="AN38" s="187"/>
      <c r="AO38" s="187"/>
      <c r="AP38" s="187"/>
      <c r="AQ38" s="187"/>
      <c r="AR38" s="187"/>
      <c r="AS38" s="187"/>
      <c r="AT38" s="148"/>
      <c r="AU38" s="148"/>
      <c r="AV38" s="148"/>
    </row>
    <row r="39" spans="1:48" ht="14.25">
      <c r="A39" s="62" t="s">
        <v>46</v>
      </c>
      <c r="B39" s="315" t="s">
        <v>47</v>
      </c>
      <c r="C39" s="316"/>
      <c r="D39" s="23" t="s">
        <v>14</v>
      </c>
      <c r="E39" s="185" t="s">
        <v>471</v>
      </c>
      <c r="F39" s="204">
        <v>9.4605</v>
      </c>
      <c r="G39" s="205">
        <v>7.854</v>
      </c>
      <c r="H39" s="206">
        <v>9.995999999999999</v>
      </c>
      <c r="I39" s="206">
        <v>8.4</v>
      </c>
      <c r="J39" s="253">
        <v>10.2</v>
      </c>
      <c r="K39" s="253">
        <v>10.2</v>
      </c>
      <c r="L39" s="253">
        <v>7.11</v>
      </c>
      <c r="M39" s="253">
        <v>7.11</v>
      </c>
      <c r="N39" s="253">
        <v>3.53</v>
      </c>
      <c r="O39" s="253">
        <v>3.53</v>
      </c>
      <c r="P39" s="253">
        <v>10.2</v>
      </c>
      <c r="Q39" s="253">
        <v>10.2</v>
      </c>
      <c r="R39" s="253">
        <v>8.21</v>
      </c>
      <c r="S39" s="253">
        <v>8.21</v>
      </c>
      <c r="T39" s="207">
        <v>9.8175</v>
      </c>
      <c r="U39" s="206">
        <v>3.39</v>
      </c>
      <c r="V39" s="206">
        <v>6.75</v>
      </c>
      <c r="W39" s="206">
        <v>14.1</v>
      </c>
      <c r="X39" s="208">
        <v>5.7</v>
      </c>
      <c r="Y39" s="206">
        <v>10.67</v>
      </c>
      <c r="Z39" s="197">
        <v>16.564</v>
      </c>
      <c r="AA39" s="193">
        <v>7.853999999999999</v>
      </c>
      <c r="AB39" s="206">
        <v>10.47</v>
      </c>
      <c r="AC39" s="206">
        <v>10.2</v>
      </c>
      <c r="AD39" s="206">
        <v>6.7829999999999995</v>
      </c>
      <c r="AE39" s="206">
        <v>9.996</v>
      </c>
      <c r="AF39" s="206">
        <v>9.996</v>
      </c>
      <c r="AG39" s="206">
        <v>11.79</v>
      </c>
      <c r="AH39" s="206">
        <v>13.2</v>
      </c>
      <c r="AI39" s="206">
        <v>15.72</v>
      </c>
      <c r="AJ39" s="206">
        <f>AI39+5.95</f>
        <v>21.67</v>
      </c>
      <c r="AK39" s="206">
        <v>10.68</v>
      </c>
      <c r="AL39" s="206">
        <v>9.99</v>
      </c>
      <c r="AM39" s="206">
        <v>9.99</v>
      </c>
      <c r="AN39" s="206">
        <v>6.6</v>
      </c>
      <c r="AO39" s="206">
        <f>3*2.5</f>
        <v>7.5</v>
      </c>
      <c r="AP39" s="206">
        <f>3*2.5</f>
        <v>7.5</v>
      </c>
      <c r="AQ39" s="206">
        <f>3*3.39</f>
        <v>10.17</v>
      </c>
      <c r="AR39" s="206">
        <v>3.51</v>
      </c>
      <c r="AS39" s="206">
        <v>3.51</v>
      </c>
      <c r="AT39" s="148"/>
      <c r="AU39" s="148"/>
      <c r="AV39" s="148"/>
    </row>
    <row r="40" spans="1:48" ht="14.25">
      <c r="A40" s="55" t="s">
        <v>48</v>
      </c>
      <c r="B40" s="315" t="s">
        <v>49</v>
      </c>
      <c r="C40" s="316"/>
      <c r="D40" s="15" t="s">
        <v>14</v>
      </c>
      <c r="E40" s="185" t="s">
        <v>471</v>
      </c>
      <c r="F40" s="209">
        <v>9.4605</v>
      </c>
      <c r="G40" s="40">
        <v>7.854</v>
      </c>
      <c r="H40" s="197">
        <v>9.995999999999999</v>
      </c>
      <c r="I40" s="197">
        <v>8.4</v>
      </c>
      <c r="J40" s="99">
        <v>10.2</v>
      </c>
      <c r="K40" s="99">
        <v>10.2</v>
      </c>
      <c r="L40" s="99">
        <v>8.88</v>
      </c>
      <c r="M40" s="99">
        <v>8.88</v>
      </c>
      <c r="N40" s="99">
        <v>7.1</v>
      </c>
      <c r="O40" s="99">
        <v>7.1</v>
      </c>
      <c r="P40" s="99">
        <v>10.2</v>
      </c>
      <c r="Q40" s="99">
        <v>10.2</v>
      </c>
      <c r="R40" s="99">
        <v>8.21</v>
      </c>
      <c r="S40" s="99">
        <v>8.21</v>
      </c>
      <c r="T40" s="198">
        <v>9.8175</v>
      </c>
      <c r="U40" s="197">
        <v>6.96</v>
      </c>
      <c r="V40" s="197">
        <v>6.75</v>
      </c>
      <c r="W40" s="197">
        <v>14.1</v>
      </c>
      <c r="X40" s="200">
        <v>8.3</v>
      </c>
      <c r="Y40" s="197">
        <v>10.67</v>
      </c>
      <c r="Z40" s="197">
        <v>16.564</v>
      </c>
      <c r="AA40" s="193">
        <v>7.853999999999999</v>
      </c>
      <c r="AB40" s="197">
        <v>10.47</v>
      </c>
      <c r="AC40" s="197">
        <v>10.2</v>
      </c>
      <c r="AD40" s="197">
        <v>6.7829999999999995</v>
      </c>
      <c r="AE40" s="197">
        <v>9.996</v>
      </c>
      <c r="AF40" s="197">
        <v>9.996</v>
      </c>
      <c r="AG40" s="197">
        <v>11.79</v>
      </c>
      <c r="AH40" s="197">
        <v>13.2</v>
      </c>
      <c r="AI40" s="197">
        <v>15.72</v>
      </c>
      <c r="AJ40" s="197">
        <f aca="true" t="shared" si="4" ref="AJ40:AJ58">AI40+5.95</f>
        <v>21.67</v>
      </c>
      <c r="AK40" s="197">
        <v>10.68</v>
      </c>
      <c r="AL40" s="197">
        <v>9.99</v>
      </c>
      <c r="AM40" s="197">
        <v>9.99</v>
      </c>
      <c r="AN40" s="197">
        <v>6.6</v>
      </c>
      <c r="AO40" s="197">
        <f>3*3.15</f>
        <v>9.45</v>
      </c>
      <c r="AP40" s="197">
        <f>3*3.15</f>
        <v>9.45</v>
      </c>
      <c r="AQ40" s="197">
        <f>3*3.39</f>
        <v>10.17</v>
      </c>
      <c r="AR40" s="197">
        <v>7.08</v>
      </c>
      <c r="AS40" s="197">
        <v>7.08</v>
      </c>
      <c r="AT40" s="148"/>
      <c r="AU40" s="148"/>
      <c r="AV40" s="148"/>
    </row>
    <row r="41" spans="1:48" ht="14.25">
      <c r="A41" s="55" t="s">
        <v>50</v>
      </c>
      <c r="B41" s="315" t="s">
        <v>51</v>
      </c>
      <c r="C41" s="316"/>
      <c r="D41" s="15" t="s">
        <v>14</v>
      </c>
      <c r="E41" s="185" t="s">
        <v>471</v>
      </c>
      <c r="F41" s="196">
        <v>13.923</v>
      </c>
      <c r="G41" s="40">
        <v>7.854</v>
      </c>
      <c r="H41" s="197">
        <v>13.923</v>
      </c>
      <c r="I41" s="197">
        <v>11.4</v>
      </c>
      <c r="J41" s="99">
        <v>10.2</v>
      </c>
      <c r="K41" s="99">
        <v>10.2</v>
      </c>
      <c r="L41" s="99">
        <v>7.11</v>
      </c>
      <c r="M41" s="99">
        <v>7.11</v>
      </c>
      <c r="N41" s="99">
        <v>3.53</v>
      </c>
      <c r="O41" s="99">
        <v>3.53</v>
      </c>
      <c r="P41" s="99">
        <v>10.2</v>
      </c>
      <c r="Q41" s="99">
        <v>10.2</v>
      </c>
      <c r="R41" s="99">
        <v>9.1</v>
      </c>
      <c r="S41" s="99">
        <v>9.1</v>
      </c>
      <c r="T41" s="196">
        <v>15.708</v>
      </c>
      <c r="U41" s="197">
        <v>3.39</v>
      </c>
      <c r="V41" s="197">
        <v>8.85</v>
      </c>
      <c r="W41" s="197">
        <v>14.1</v>
      </c>
      <c r="X41" s="200">
        <v>5.7</v>
      </c>
      <c r="Y41" s="197">
        <v>13.89</v>
      </c>
      <c r="Z41" s="197">
        <v>16.564</v>
      </c>
      <c r="AA41" s="193">
        <v>7.853999999999999</v>
      </c>
      <c r="AB41" s="197">
        <v>11.97</v>
      </c>
      <c r="AC41" s="197">
        <v>11.67</v>
      </c>
      <c r="AD41" s="197">
        <v>10.352999999999998</v>
      </c>
      <c r="AE41" s="197">
        <v>12.495</v>
      </c>
      <c r="AF41" s="197">
        <v>12.495</v>
      </c>
      <c r="AG41" s="197">
        <v>13.2</v>
      </c>
      <c r="AH41" s="197">
        <v>14.28</v>
      </c>
      <c r="AI41" s="197">
        <v>17.13</v>
      </c>
      <c r="AJ41" s="197">
        <f t="shared" si="4"/>
        <v>23.08</v>
      </c>
      <c r="AK41" s="197">
        <v>12.46</v>
      </c>
      <c r="AL41" s="197">
        <v>12.51</v>
      </c>
      <c r="AM41" s="197">
        <v>12.51</v>
      </c>
      <c r="AN41" s="197">
        <v>8.57</v>
      </c>
      <c r="AO41" s="197">
        <f>3*3.56</f>
        <v>10.68</v>
      </c>
      <c r="AP41" s="197">
        <f>3*3.56</f>
        <v>10.68</v>
      </c>
      <c r="AQ41" s="197">
        <f>3*3.88</f>
        <v>11.64</v>
      </c>
      <c r="AR41" s="197">
        <v>3.51</v>
      </c>
      <c r="AS41" s="197">
        <v>3.51</v>
      </c>
      <c r="AT41" s="148"/>
      <c r="AU41" s="148"/>
      <c r="AV41" s="148"/>
    </row>
    <row r="42" spans="1:48" ht="14.25">
      <c r="A42" s="55" t="s">
        <v>52</v>
      </c>
      <c r="B42" s="315" t="s">
        <v>53</v>
      </c>
      <c r="C42" s="316"/>
      <c r="D42" s="15" t="s">
        <v>14</v>
      </c>
      <c r="E42" s="185" t="s">
        <v>471</v>
      </c>
      <c r="F42" s="204">
        <v>9.4605</v>
      </c>
      <c r="G42" s="40">
        <v>7.854</v>
      </c>
      <c r="H42" s="197">
        <v>9.995999999999999</v>
      </c>
      <c r="I42" s="197">
        <v>8.4</v>
      </c>
      <c r="J42" s="99">
        <v>10.2</v>
      </c>
      <c r="K42" s="99">
        <v>10.2</v>
      </c>
      <c r="L42" s="99">
        <v>7.11</v>
      </c>
      <c r="M42" s="99">
        <v>7.11</v>
      </c>
      <c r="N42" s="99">
        <v>3.53</v>
      </c>
      <c r="O42" s="99">
        <v>3.53</v>
      </c>
      <c r="P42" s="99">
        <v>10.2</v>
      </c>
      <c r="Q42" s="99">
        <v>10.2</v>
      </c>
      <c r="R42" s="99">
        <v>8.21</v>
      </c>
      <c r="S42" s="99">
        <v>8.21</v>
      </c>
      <c r="T42" s="198">
        <v>9.8175</v>
      </c>
      <c r="U42" s="197">
        <v>3.39</v>
      </c>
      <c r="V42" s="197">
        <v>6.75</v>
      </c>
      <c r="W42" s="197">
        <v>14.1</v>
      </c>
      <c r="X42" s="200">
        <v>5.7</v>
      </c>
      <c r="Y42" s="197">
        <v>10.67</v>
      </c>
      <c r="Z42" s="197">
        <v>16.564</v>
      </c>
      <c r="AA42" s="193">
        <v>7.853999999999999</v>
      </c>
      <c r="AB42" s="197">
        <v>10.47</v>
      </c>
      <c r="AC42" s="197">
        <v>10.2</v>
      </c>
      <c r="AD42" s="197">
        <v>6.7829999999999995</v>
      </c>
      <c r="AE42" s="197">
        <v>9.996</v>
      </c>
      <c r="AF42" s="197">
        <v>9.996</v>
      </c>
      <c r="AG42" s="197">
        <v>11.79</v>
      </c>
      <c r="AH42" s="197">
        <v>13.2</v>
      </c>
      <c r="AI42" s="197">
        <v>15.72</v>
      </c>
      <c r="AJ42" s="197">
        <f t="shared" si="4"/>
        <v>21.67</v>
      </c>
      <c r="AK42" s="197">
        <v>10.68</v>
      </c>
      <c r="AL42" s="197">
        <v>9.99</v>
      </c>
      <c r="AM42" s="197">
        <v>9.99</v>
      </c>
      <c r="AN42" s="197">
        <v>6.6</v>
      </c>
      <c r="AO42" s="197">
        <f>3*2.5</f>
        <v>7.5</v>
      </c>
      <c r="AP42" s="197">
        <f>3*2.5</f>
        <v>7.5</v>
      </c>
      <c r="AQ42" s="197">
        <f>3*3.39</f>
        <v>10.17</v>
      </c>
      <c r="AR42" s="197">
        <v>3.51</v>
      </c>
      <c r="AS42" s="197">
        <v>3.51</v>
      </c>
      <c r="AT42" s="148"/>
      <c r="AU42" s="148"/>
      <c r="AV42" s="148"/>
    </row>
    <row r="43" spans="1:48" ht="14.25">
      <c r="A43" s="55" t="s">
        <v>54</v>
      </c>
      <c r="B43" s="315" t="s">
        <v>55</v>
      </c>
      <c r="C43" s="316"/>
      <c r="D43" s="15" t="s">
        <v>14</v>
      </c>
      <c r="E43" s="185" t="s">
        <v>471</v>
      </c>
      <c r="F43" s="196">
        <v>13.923</v>
      </c>
      <c r="G43" s="40">
        <v>7.854</v>
      </c>
      <c r="H43" s="197">
        <v>13.923</v>
      </c>
      <c r="I43" s="197">
        <v>11.4</v>
      </c>
      <c r="J43" s="99">
        <v>10.2</v>
      </c>
      <c r="K43" s="99">
        <v>10.2</v>
      </c>
      <c r="L43" s="99">
        <v>7.11</v>
      </c>
      <c r="M43" s="99">
        <v>7.11</v>
      </c>
      <c r="N43" s="99">
        <v>3.53</v>
      </c>
      <c r="O43" s="99">
        <v>3.53</v>
      </c>
      <c r="P43" s="99">
        <v>10.2</v>
      </c>
      <c r="Q43" s="99">
        <v>10.2</v>
      </c>
      <c r="R43" s="99">
        <v>9.1</v>
      </c>
      <c r="S43" s="99">
        <v>9.1</v>
      </c>
      <c r="T43" s="196">
        <v>15.708</v>
      </c>
      <c r="U43" s="197">
        <v>3.39</v>
      </c>
      <c r="V43" s="197">
        <v>8.85</v>
      </c>
      <c r="W43" s="197">
        <v>14.1</v>
      </c>
      <c r="X43" s="200">
        <v>8.3</v>
      </c>
      <c r="Y43" s="197">
        <v>12.1</v>
      </c>
      <c r="Z43" s="193">
        <v>7.104</v>
      </c>
      <c r="AA43" s="193">
        <v>7.853999999999999</v>
      </c>
      <c r="AB43" s="197">
        <v>11.97</v>
      </c>
      <c r="AC43" s="197">
        <v>11.67</v>
      </c>
      <c r="AD43" s="197">
        <v>6.7829999999999995</v>
      </c>
      <c r="AE43" s="197">
        <v>9.996</v>
      </c>
      <c r="AF43" s="197">
        <v>9.996</v>
      </c>
      <c r="AG43" s="197">
        <v>13.2</v>
      </c>
      <c r="AH43" s="197">
        <v>14.28</v>
      </c>
      <c r="AI43" s="197">
        <v>17.13</v>
      </c>
      <c r="AJ43" s="197">
        <f t="shared" si="4"/>
        <v>23.08</v>
      </c>
      <c r="AK43" s="197">
        <v>12.46</v>
      </c>
      <c r="AL43" s="197">
        <v>12.51</v>
      </c>
      <c r="AM43" s="197">
        <v>12.51</v>
      </c>
      <c r="AN43" s="197">
        <v>8.57</v>
      </c>
      <c r="AO43" s="197">
        <f>3*3.56</f>
        <v>10.68</v>
      </c>
      <c r="AP43" s="197">
        <f>3*3.56</f>
        <v>10.68</v>
      </c>
      <c r="AQ43" s="197">
        <f>3*3.88</f>
        <v>11.64</v>
      </c>
      <c r="AR43" s="197">
        <v>3.51</v>
      </c>
      <c r="AS43" s="197">
        <v>3.51</v>
      </c>
      <c r="AT43" s="148"/>
      <c r="AU43" s="148"/>
      <c r="AV43" s="148"/>
    </row>
    <row r="44" spans="1:48" ht="14.25">
      <c r="A44" s="55" t="s">
        <v>56</v>
      </c>
      <c r="B44" s="315" t="s">
        <v>57</v>
      </c>
      <c r="C44" s="316"/>
      <c r="D44" s="15" t="s">
        <v>14</v>
      </c>
      <c r="E44" s="185" t="s">
        <v>471</v>
      </c>
      <c r="F44" s="204">
        <v>9.4605</v>
      </c>
      <c r="G44" s="40">
        <v>7.854</v>
      </c>
      <c r="H44" s="197">
        <v>9.995999999999999</v>
      </c>
      <c r="I44" s="197">
        <v>8.4</v>
      </c>
      <c r="J44" s="99">
        <v>10.2</v>
      </c>
      <c r="K44" s="99">
        <v>10.2</v>
      </c>
      <c r="L44" s="99">
        <v>7.11</v>
      </c>
      <c r="M44" s="99">
        <v>7.11</v>
      </c>
      <c r="N44" s="99">
        <v>3.53</v>
      </c>
      <c r="O44" s="99">
        <v>3.53</v>
      </c>
      <c r="P44" s="99">
        <v>10.2</v>
      </c>
      <c r="Q44" s="99">
        <v>10.2</v>
      </c>
      <c r="R44" s="99">
        <v>8.21</v>
      </c>
      <c r="S44" s="99">
        <v>8.21</v>
      </c>
      <c r="T44" s="198">
        <v>9.8175</v>
      </c>
      <c r="U44" s="197">
        <v>6.96</v>
      </c>
      <c r="V44" s="197">
        <v>6.75</v>
      </c>
      <c r="W44" s="197">
        <v>14.1</v>
      </c>
      <c r="X44" s="200">
        <v>5.7</v>
      </c>
      <c r="Y44" s="197">
        <v>10.67</v>
      </c>
      <c r="Z44" s="193">
        <v>16.564</v>
      </c>
      <c r="AA44" s="193">
        <v>7.853999999999999</v>
      </c>
      <c r="AB44" s="197">
        <v>10.47</v>
      </c>
      <c r="AC44" s="197">
        <v>10.2</v>
      </c>
      <c r="AD44" s="197">
        <v>6.7829999999999995</v>
      </c>
      <c r="AE44" s="197">
        <v>9.996</v>
      </c>
      <c r="AF44" s="197">
        <v>9.996</v>
      </c>
      <c r="AG44" s="197">
        <v>11.79</v>
      </c>
      <c r="AH44" s="197">
        <v>13.2</v>
      </c>
      <c r="AI44" s="197">
        <v>15.72</v>
      </c>
      <c r="AJ44" s="197">
        <f t="shared" si="4"/>
        <v>21.67</v>
      </c>
      <c r="AK44" s="197">
        <v>10.68</v>
      </c>
      <c r="AL44" s="197">
        <v>9.99</v>
      </c>
      <c r="AM44" s="197">
        <v>9.99</v>
      </c>
      <c r="AN44" s="197">
        <v>6.6</v>
      </c>
      <c r="AO44" s="197">
        <f>3*3.15</f>
        <v>9.45</v>
      </c>
      <c r="AP44" s="197">
        <f>3*3.15</f>
        <v>9.45</v>
      </c>
      <c r="AQ44" s="197">
        <f>3*3.39</f>
        <v>10.17</v>
      </c>
      <c r="AR44" s="197">
        <v>3.51</v>
      </c>
      <c r="AS44" s="197">
        <v>3.51</v>
      </c>
      <c r="AT44" s="148"/>
      <c r="AU44" s="148"/>
      <c r="AV44" s="148"/>
    </row>
    <row r="45" spans="1:48" ht="14.25">
      <c r="A45" s="55" t="s">
        <v>58</v>
      </c>
      <c r="B45" s="315" t="s">
        <v>59</v>
      </c>
      <c r="C45" s="316"/>
      <c r="D45" s="15" t="s">
        <v>14</v>
      </c>
      <c r="E45" s="185" t="s">
        <v>471</v>
      </c>
      <c r="F45" s="196">
        <v>30.345</v>
      </c>
      <c r="G45" s="40">
        <v>14.994</v>
      </c>
      <c r="H45" s="197">
        <v>32.843999999999994</v>
      </c>
      <c r="I45" s="197">
        <v>35.7</v>
      </c>
      <c r="J45" s="99">
        <v>29.4</v>
      </c>
      <c r="K45" s="99">
        <v>29.4</v>
      </c>
      <c r="L45" s="99">
        <v>33.93</v>
      </c>
      <c r="M45" s="99">
        <v>33.93</v>
      </c>
      <c r="N45" s="99">
        <v>31.95</v>
      </c>
      <c r="O45" s="99">
        <v>31.95</v>
      </c>
      <c r="P45" s="99">
        <v>29.4</v>
      </c>
      <c r="Q45" s="99">
        <v>29.4</v>
      </c>
      <c r="R45" s="99">
        <v>31.42</v>
      </c>
      <c r="S45" s="99">
        <v>31.42</v>
      </c>
      <c r="T45" s="196">
        <v>33.201</v>
      </c>
      <c r="U45" s="197">
        <v>33.91</v>
      </c>
      <c r="V45" s="197">
        <v>23.4</v>
      </c>
      <c r="W45" s="197">
        <v>44.45</v>
      </c>
      <c r="X45" s="199">
        <v>19</v>
      </c>
      <c r="Y45" s="197">
        <v>37.45</v>
      </c>
      <c r="Z45" s="193">
        <v>28.524</v>
      </c>
      <c r="AA45" s="193">
        <v>17.493</v>
      </c>
      <c r="AB45" s="197">
        <v>39</v>
      </c>
      <c r="AC45" s="197">
        <v>37.5</v>
      </c>
      <c r="AD45" s="197">
        <v>46.766999999999996</v>
      </c>
      <c r="AE45" s="197">
        <v>44.625</v>
      </c>
      <c r="AF45" s="197">
        <v>44.625</v>
      </c>
      <c r="AG45" s="197">
        <v>37.5</v>
      </c>
      <c r="AH45" s="197">
        <v>39.27</v>
      </c>
      <c r="AI45" s="197">
        <v>41.07</v>
      </c>
      <c r="AJ45" s="197">
        <f t="shared" si="4"/>
        <v>47.02</v>
      </c>
      <c r="AK45" s="197">
        <v>35.67</v>
      </c>
      <c r="AL45" s="197">
        <v>38.55</v>
      </c>
      <c r="AM45" s="197">
        <v>38.55</v>
      </c>
      <c r="AN45" s="197">
        <v>33.92</v>
      </c>
      <c r="AO45" s="197">
        <f>3*8.33</f>
        <v>24.990000000000002</v>
      </c>
      <c r="AP45" s="197">
        <f>3*8.33</f>
        <v>24.990000000000002</v>
      </c>
      <c r="AQ45" s="197">
        <f>3*9.62</f>
        <v>28.86</v>
      </c>
      <c r="AR45" s="197">
        <v>21.36</v>
      </c>
      <c r="AS45" s="197">
        <v>21.36</v>
      </c>
      <c r="AT45" s="148"/>
      <c r="AU45" s="148"/>
      <c r="AV45" s="148"/>
    </row>
    <row r="46" spans="1:48" ht="14.25">
      <c r="A46" s="55" t="s">
        <v>60</v>
      </c>
      <c r="B46" s="315" t="s">
        <v>61</v>
      </c>
      <c r="C46" s="316"/>
      <c r="D46" s="15" t="s">
        <v>14</v>
      </c>
      <c r="E46" s="185" t="s">
        <v>471</v>
      </c>
      <c r="F46" s="196">
        <v>13.923</v>
      </c>
      <c r="G46" s="40">
        <v>7.854</v>
      </c>
      <c r="H46" s="197">
        <v>13.923</v>
      </c>
      <c r="I46" s="197">
        <v>11.4</v>
      </c>
      <c r="J46" s="99">
        <v>11.7</v>
      </c>
      <c r="K46" s="99">
        <v>11.7</v>
      </c>
      <c r="L46" s="99">
        <v>7.11</v>
      </c>
      <c r="M46" s="99">
        <v>7.11</v>
      </c>
      <c r="N46" s="99">
        <v>3.53</v>
      </c>
      <c r="O46" s="99">
        <v>3.53</v>
      </c>
      <c r="P46" s="99">
        <v>11.7</v>
      </c>
      <c r="Q46" s="99">
        <v>11.7</v>
      </c>
      <c r="R46" s="99">
        <v>9.1</v>
      </c>
      <c r="S46" s="99">
        <v>9.1</v>
      </c>
      <c r="T46" s="196">
        <v>15.708</v>
      </c>
      <c r="U46" s="197">
        <v>3.39</v>
      </c>
      <c r="V46" s="197">
        <v>8.85</v>
      </c>
      <c r="W46" s="197">
        <v>14.1</v>
      </c>
      <c r="X46" s="200">
        <v>5.7</v>
      </c>
      <c r="Y46" s="197">
        <v>13.89</v>
      </c>
      <c r="Z46" s="193">
        <v>16.564</v>
      </c>
      <c r="AA46" s="193">
        <v>11.424</v>
      </c>
      <c r="AB46" s="197">
        <v>11.97</v>
      </c>
      <c r="AC46" s="197">
        <v>11.67</v>
      </c>
      <c r="AD46" s="197">
        <v>12.495</v>
      </c>
      <c r="AE46" s="197">
        <v>34.629</v>
      </c>
      <c r="AF46" s="197">
        <v>34.629</v>
      </c>
      <c r="AG46" s="197">
        <v>13.2</v>
      </c>
      <c r="AH46" s="197">
        <v>14.28</v>
      </c>
      <c r="AI46" s="197">
        <v>17.13</v>
      </c>
      <c r="AJ46" s="197">
        <f t="shared" si="4"/>
        <v>23.08</v>
      </c>
      <c r="AK46" s="197">
        <v>12.46</v>
      </c>
      <c r="AL46" s="197">
        <v>12.51</v>
      </c>
      <c r="AM46" s="197">
        <v>12.51</v>
      </c>
      <c r="AN46" s="197">
        <v>8.57</v>
      </c>
      <c r="AO46" s="197">
        <f>3*3.56</f>
        <v>10.68</v>
      </c>
      <c r="AP46" s="197">
        <f>3*3.56</f>
        <v>10.68</v>
      </c>
      <c r="AQ46" s="197">
        <f>3*3.88</f>
        <v>11.64</v>
      </c>
      <c r="AR46" s="197">
        <v>3.51</v>
      </c>
      <c r="AS46" s="197">
        <v>3.51</v>
      </c>
      <c r="AT46" s="148"/>
      <c r="AU46" s="148"/>
      <c r="AV46" s="148"/>
    </row>
    <row r="47" spans="1:48" ht="14.25">
      <c r="A47" s="55" t="s">
        <v>62</v>
      </c>
      <c r="B47" s="315" t="s">
        <v>63</v>
      </c>
      <c r="C47" s="316"/>
      <c r="D47" s="15" t="s">
        <v>14</v>
      </c>
      <c r="E47" s="185" t="s">
        <v>471</v>
      </c>
      <c r="F47" s="196">
        <v>13.923</v>
      </c>
      <c r="G47" s="40">
        <v>7.854</v>
      </c>
      <c r="H47" s="197">
        <v>13.923</v>
      </c>
      <c r="I47" s="197">
        <v>11.4</v>
      </c>
      <c r="J47" s="99">
        <v>11.7</v>
      </c>
      <c r="K47" s="99">
        <v>11.7</v>
      </c>
      <c r="L47" s="99">
        <v>7.11</v>
      </c>
      <c r="M47" s="99">
        <v>7.11</v>
      </c>
      <c r="N47" s="99">
        <v>3.53</v>
      </c>
      <c r="O47" s="99">
        <v>3.53</v>
      </c>
      <c r="P47" s="99">
        <v>11.7</v>
      </c>
      <c r="Q47" s="99">
        <v>11.7</v>
      </c>
      <c r="R47" s="99">
        <v>9.1</v>
      </c>
      <c r="S47" s="99">
        <v>9.1</v>
      </c>
      <c r="T47" s="196">
        <v>15.708</v>
      </c>
      <c r="U47" s="197">
        <v>3.39</v>
      </c>
      <c r="V47" s="197">
        <v>8.85</v>
      </c>
      <c r="W47" s="197">
        <v>14.1</v>
      </c>
      <c r="X47" s="200">
        <v>5.7</v>
      </c>
      <c r="Y47" s="197">
        <v>13.89</v>
      </c>
      <c r="Z47" s="193">
        <v>16.564</v>
      </c>
      <c r="AA47" s="193">
        <v>11.424</v>
      </c>
      <c r="AB47" s="197">
        <v>11.97</v>
      </c>
      <c r="AC47" s="197">
        <v>11.67</v>
      </c>
      <c r="AD47" s="197">
        <v>12.495</v>
      </c>
      <c r="AE47" s="197">
        <v>19.278</v>
      </c>
      <c r="AF47" s="197">
        <v>19.278</v>
      </c>
      <c r="AG47" s="197">
        <v>13.2</v>
      </c>
      <c r="AH47" s="197">
        <v>14.28</v>
      </c>
      <c r="AI47" s="197">
        <v>17.13</v>
      </c>
      <c r="AJ47" s="197">
        <f t="shared" si="4"/>
        <v>23.08</v>
      </c>
      <c r="AK47" s="197">
        <v>12.46</v>
      </c>
      <c r="AL47" s="197">
        <v>12.51</v>
      </c>
      <c r="AM47" s="197">
        <v>12.51</v>
      </c>
      <c r="AN47" s="197">
        <v>8.57</v>
      </c>
      <c r="AO47" s="197">
        <f>3*3.56</f>
        <v>10.68</v>
      </c>
      <c r="AP47" s="197">
        <f>3*3.56</f>
        <v>10.68</v>
      </c>
      <c r="AQ47" s="197">
        <f>3*3.88</f>
        <v>11.64</v>
      </c>
      <c r="AR47" s="197">
        <v>3.51</v>
      </c>
      <c r="AS47" s="197">
        <v>3.51</v>
      </c>
      <c r="AT47" s="148"/>
      <c r="AU47" s="148"/>
      <c r="AV47" s="148"/>
    </row>
    <row r="48" spans="1:48" ht="14.25">
      <c r="A48" s="55" t="s">
        <v>64</v>
      </c>
      <c r="B48" s="315" t="s">
        <v>65</v>
      </c>
      <c r="C48" s="316"/>
      <c r="D48" s="15" t="s">
        <v>14</v>
      </c>
      <c r="E48" s="185" t="s">
        <v>471</v>
      </c>
      <c r="F48" s="196">
        <v>25.347</v>
      </c>
      <c r="G48" s="40">
        <v>7.854</v>
      </c>
      <c r="H48" s="197">
        <v>32.843999999999994</v>
      </c>
      <c r="I48" s="197">
        <v>27.6</v>
      </c>
      <c r="J48" s="99">
        <v>29.4</v>
      </c>
      <c r="K48" s="99">
        <v>29.4</v>
      </c>
      <c r="L48" s="99">
        <v>24.63</v>
      </c>
      <c r="M48" s="99">
        <v>24.63</v>
      </c>
      <c r="N48" s="99">
        <v>23.38</v>
      </c>
      <c r="O48" s="99">
        <v>23.38</v>
      </c>
      <c r="P48" s="99">
        <v>29.4</v>
      </c>
      <c r="Q48" s="99">
        <v>29.4</v>
      </c>
      <c r="R48" s="99">
        <v>28.2</v>
      </c>
      <c r="S48" s="99">
        <v>28.2</v>
      </c>
      <c r="T48" s="196">
        <v>28.203000000000003</v>
      </c>
      <c r="U48" s="197">
        <v>33.91</v>
      </c>
      <c r="V48" s="197">
        <v>13.5</v>
      </c>
      <c r="W48" s="197">
        <v>33.74</v>
      </c>
      <c r="X48" s="200">
        <v>16.5</v>
      </c>
      <c r="Y48" s="197">
        <v>37.45</v>
      </c>
      <c r="Z48" s="193">
        <v>28.524</v>
      </c>
      <c r="AA48" s="193">
        <v>17.493</v>
      </c>
      <c r="AB48" s="197">
        <v>39</v>
      </c>
      <c r="AC48" s="197">
        <v>37.5</v>
      </c>
      <c r="AD48" s="197">
        <v>46.766999999999996</v>
      </c>
      <c r="AE48" s="197">
        <v>44.625</v>
      </c>
      <c r="AF48" s="197">
        <v>44.625</v>
      </c>
      <c r="AG48" s="197">
        <v>37.5</v>
      </c>
      <c r="AH48" s="197">
        <v>39.27</v>
      </c>
      <c r="AI48" s="197">
        <v>41.07</v>
      </c>
      <c r="AJ48" s="197">
        <f t="shared" si="4"/>
        <v>47.02</v>
      </c>
      <c r="AK48" s="197">
        <v>35.67</v>
      </c>
      <c r="AL48" s="197">
        <v>29.64</v>
      </c>
      <c r="AM48" s="197">
        <v>29.64</v>
      </c>
      <c r="AN48" s="197">
        <v>23.2</v>
      </c>
      <c r="AO48" s="197">
        <f>3*8.33</f>
        <v>24.990000000000002</v>
      </c>
      <c r="AP48" s="197">
        <f>3*8.33</f>
        <v>24.990000000000002</v>
      </c>
      <c r="AQ48" s="197">
        <f>3*9.62</f>
        <v>28.86</v>
      </c>
      <c r="AR48" s="197">
        <v>21.36</v>
      </c>
      <c r="AS48" s="197">
        <v>21.36</v>
      </c>
      <c r="AT48" s="148"/>
      <c r="AU48" s="148"/>
      <c r="AV48" s="148"/>
    </row>
    <row r="49" spans="1:48" ht="14.25">
      <c r="A49" s="55" t="s">
        <v>66</v>
      </c>
      <c r="B49" s="315" t="s">
        <v>67</v>
      </c>
      <c r="C49" s="316"/>
      <c r="D49" s="15" t="s">
        <v>14</v>
      </c>
      <c r="E49" s="185" t="s">
        <v>471</v>
      </c>
      <c r="F49" s="196">
        <v>13.923</v>
      </c>
      <c r="G49" s="40">
        <v>7.854</v>
      </c>
      <c r="H49" s="197">
        <v>13.923</v>
      </c>
      <c r="I49" s="197">
        <v>11.4</v>
      </c>
      <c r="J49" s="99">
        <v>11.7</v>
      </c>
      <c r="K49" s="99">
        <v>11.7</v>
      </c>
      <c r="L49" s="99">
        <v>7.11</v>
      </c>
      <c r="M49" s="99">
        <v>7.11</v>
      </c>
      <c r="N49" s="99">
        <v>3.53</v>
      </c>
      <c r="O49" s="99">
        <v>3.53</v>
      </c>
      <c r="P49" s="99">
        <v>11.7</v>
      </c>
      <c r="Q49" s="99">
        <v>11.7</v>
      </c>
      <c r="R49" s="99">
        <v>9.1</v>
      </c>
      <c r="S49" s="99">
        <v>9.1</v>
      </c>
      <c r="T49" s="196">
        <v>15.708</v>
      </c>
      <c r="U49" s="197">
        <v>3.39</v>
      </c>
      <c r="V49" s="197">
        <v>8.85</v>
      </c>
      <c r="W49" s="197">
        <v>14.1</v>
      </c>
      <c r="X49" s="200">
        <v>5.7</v>
      </c>
      <c r="Y49" s="197">
        <v>13.89</v>
      </c>
      <c r="Z49" s="193">
        <v>16.564</v>
      </c>
      <c r="AA49" s="193">
        <v>11.424</v>
      </c>
      <c r="AB49" s="197">
        <v>11.97</v>
      </c>
      <c r="AC49" s="197">
        <v>11.67</v>
      </c>
      <c r="AD49" s="197">
        <v>12.495</v>
      </c>
      <c r="AE49" s="197">
        <v>19.278</v>
      </c>
      <c r="AF49" s="197">
        <v>19.278</v>
      </c>
      <c r="AG49" s="197">
        <v>13.2</v>
      </c>
      <c r="AH49" s="197">
        <v>14.28</v>
      </c>
      <c r="AI49" s="197">
        <v>17.13</v>
      </c>
      <c r="AJ49" s="197">
        <f t="shared" si="4"/>
        <v>23.08</v>
      </c>
      <c r="AK49" s="197">
        <v>12.46</v>
      </c>
      <c r="AL49" s="197">
        <v>12.51</v>
      </c>
      <c r="AM49" s="197">
        <v>12.51</v>
      </c>
      <c r="AN49" s="197">
        <v>8.57</v>
      </c>
      <c r="AO49" s="197">
        <f aca="true" t="shared" si="5" ref="AO49:AP51">3*3.56</f>
        <v>10.68</v>
      </c>
      <c r="AP49" s="197">
        <f t="shared" si="5"/>
        <v>10.68</v>
      </c>
      <c r="AQ49" s="197">
        <f>3*3.88</f>
        <v>11.64</v>
      </c>
      <c r="AR49" s="197">
        <v>3.51</v>
      </c>
      <c r="AS49" s="197">
        <v>3.51</v>
      </c>
      <c r="AT49" s="148"/>
      <c r="AU49" s="148"/>
      <c r="AV49" s="148"/>
    </row>
    <row r="50" spans="1:48" ht="14.25">
      <c r="A50" s="55" t="s">
        <v>68</v>
      </c>
      <c r="B50" s="315" t="s">
        <v>69</v>
      </c>
      <c r="C50" s="316"/>
      <c r="D50" s="15" t="s">
        <v>14</v>
      </c>
      <c r="E50" s="185" t="s">
        <v>471</v>
      </c>
      <c r="F50" s="196">
        <v>13.923</v>
      </c>
      <c r="G50" s="40">
        <v>7.854</v>
      </c>
      <c r="H50" s="197">
        <v>13.923</v>
      </c>
      <c r="I50" s="197">
        <v>11.4</v>
      </c>
      <c r="J50" s="99">
        <v>11.7</v>
      </c>
      <c r="K50" s="99">
        <v>11.7</v>
      </c>
      <c r="L50" s="99">
        <v>7.11</v>
      </c>
      <c r="M50" s="99">
        <v>7.11</v>
      </c>
      <c r="N50" s="99">
        <v>3.53</v>
      </c>
      <c r="O50" s="99">
        <v>3.53</v>
      </c>
      <c r="P50" s="99">
        <v>11.7</v>
      </c>
      <c r="Q50" s="99">
        <v>11.7</v>
      </c>
      <c r="R50" s="99">
        <v>9.1</v>
      </c>
      <c r="S50" s="99">
        <v>9.1</v>
      </c>
      <c r="T50" s="196">
        <v>15.708</v>
      </c>
      <c r="U50" s="197">
        <v>3.39</v>
      </c>
      <c r="V50" s="197">
        <v>8.85</v>
      </c>
      <c r="W50" s="197">
        <v>33.74</v>
      </c>
      <c r="X50" s="200">
        <v>8.3</v>
      </c>
      <c r="Y50" s="197">
        <v>13.89</v>
      </c>
      <c r="Z50" s="193">
        <v>16.564</v>
      </c>
      <c r="AA50" s="193">
        <v>11.424</v>
      </c>
      <c r="AB50" s="197">
        <v>11.97</v>
      </c>
      <c r="AC50" s="197">
        <v>11.67</v>
      </c>
      <c r="AD50" s="197">
        <v>12.495</v>
      </c>
      <c r="AE50" s="197">
        <v>19.278</v>
      </c>
      <c r="AF50" s="197">
        <v>19.278</v>
      </c>
      <c r="AG50" s="197">
        <v>13.2</v>
      </c>
      <c r="AH50" s="197">
        <v>14.28</v>
      </c>
      <c r="AI50" s="197">
        <v>17.13</v>
      </c>
      <c r="AJ50" s="197">
        <f t="shared" si="4"/>
        <v>23.08</v>
      </c>
      <c r="AK50" s="197">
        <v>12.46</v>
      </c>
      <c r="AL50" s="197">
        <v>12.51</v>
      </c>
      <c r="AM50" s="197">
        <v>12.51</v>
      </c>
      <c r="AN50" s="197">
        <v>8.57</v>
      </c>
      <c r="AO50" s="197">
        <f t="shared" si="5"/>
        <v>10.68</v>
      </c>
      <c r="AP50" s="197">
        <f t="shared" si="5"/>
        <v>10.68</v>
      </c>
      <c r="AQ50" s="197">
        <f>3*3.88</f>
        <v>11.64</v>
      </c>
      <c r="AR50" s="197">
        <v>3.51</v>
      </c>
      <c r="AS50" s="197">
        <v>3.51</v>
      </c>
      <c r="AT50" s="148"/>
      <c r="AU50" s="148"/>
      <c r="AV50" s="148"/>
    </row>
    <row r="51" spans="1:48" ht="14.25">
      <c r="A51" s="55" t="s">
        <v>70</v>
      </c>
      <c r="B51" s="315" t="s">
        <v>71</v>
      </c>
      <c r="C51" s="316"/>
      <c r="D51" s="15" t="s">
        <v>14</v>
      </c>
      <c r="E51" s="185" t="s">
        <v>471</v>
      </c>
      <c r="F51" s="196">
        <v>13.923</v>
      </c>
      <c r="G51" s="40">
        <v>7.854</v>
      </c>
      <c r="H51" s="197">
        <v>13.923</v>
      </c>
      <c r="I51" s="197">
        <v>12.3</v>
      </c>
      <c r="J51" s="99">
        <v>11.7</v>
      </c>
      <c r="K51" s="99">
        <v>11.7</v>
      </c>
      <c r="L51" s="99">
        <v>8.88</v>
      </c>
      <c r="M51" s="99">
        <v>8.88</v>
      </c>
      <c r="N51" s="99">
        <v>7.1</v>
      </c>
      <c r="O51" s="99">
        <v>7.1</v>
      </c>
      <c r="P51" s="99">
        <v>11.7</v>
      </c>
      <c r="Q51" s="99">
        <v>11.7</v>
      </c>
      <c r="R51" s="99">
        <v>13.89</v>
      </c>
      <c r="S51" s="99">
        <v>13.89</v>
      </c>
      <c r="T51" s="196">
        <v>15.708</v>
      </c>
      <c r="U51" s="197">
        <v>3.39</v>
      </c>
      <c r="V51" s="197">
        <v>8.85</v>
      </c>
      <c r="W51" s="197">
        <v>18.92</v>
      </c>
      <c r="X51" s="200">
        <v>5.7</v>
      </c>
      <c r="Y51" s="197">
        <v>13.89</v>
      </c>
      <c r="Z51" s="193">
        <v>16.564</v>
      </c>
      <c r="AA51" s="193">
        <v>11.424</v>
      </c>
      <c r="AB51" s="197">
        <v>11.97</v>
      </c>
      <c r="AC51" s="197">
        <v>11.67</v>
      </c>
      <c r="AD51" s="197">
        <v>12.495</v>
      </c>
      <c r="AE51" s="197">
        <v>19.278</v>
      </c>
      <c r="AF51" s="197">
        <v>19.278</v>
      </c>
      <c r="AG51" s="197">
        <v>13.2</v>
      </c>
      <c r="AH51" s="197">
        <v>14.28</v>
      </c>
      <c r="AI51" s="197">
        <v>17.13</v>
      </c>
      <c r="AJ51" s="197">
        <f t="shared" si="4"/>
        <v>23.08</v>
      </c>
      <c r="AK51" s="197">
        <v>12.46</v>
      </c>
      <c r="AL51" s="197">
        <v>12.51</v>
      </c>
      <c r="AM51" s="197">
        <v>12.51</v>
      </c>
      <c r="AN51" s="197">
        <v>8.57</v>
      </c>
      <c r="AO51" s="197">
        <f t="shared" si="5"/>
        <v>10.68</v>
      </c>
      <c r="AP51" s="197">
        <f t="shared" si="5"/>
        <v>10.68</v>
      </c>
      <c r="AQ51" s="197">
        <f>3*3.88</f>
        <v>11.64</v>
      </c>
      <c r="AR51" s="197">
        <v>3.51</v>
      </c>
      <c r="AS51" s="197">
        <v>3.51</v>
      </c>
      <c r="AT51" s="148"/>
      <c r="AU51" s="148"/>
      <c r="AV51" s="148"/>
    </row>
    <row r="52" spans="1:48" ht="14.25">
      <c r="A52" s="55" t="s">
        <v>72</v>
      </c>
      <c r="B52" s="315" t="s">
        <v>73</v>
      </c>
      <c r="C52" s="316"/>
      <c r="D52" s="15" t="s">
        <v>14</v>
      </c>
      <c r="E52" s="185" t="s">
        <v>471</v>
      </c>
      <c r="F52" s="196">
        <v>30.345</v>
      </c>
      <c r="G52" s="40">
        <v>7.854</v>
      </c>
      <c r="H52" s="197">
        <v>31.058999999999994</v>
      </c>
      <c r="I52" s="197">
        <v>27.6</v>
      </c>
      <c r="J52" s="99">
        <v>29.4</v>
      </c>
      <c r="K52" s="99">
        <v>29.4</v>
      </c>
      <c r="L52" s="99">
        <v>24.63</v>
      </c>
      <c r="M52" s="99">
        <v>24.63</v>
      </c>
      <c r="N52" s="99">
        <v>23.38</v>
      </c>
      <c r="O52" s="99">
        <v>23.38</v>
      </c>
      <c r="P52" s="99">
        <v>29.4</v>
      </c>
      <c r="Q52" s="99">
        <v>29.4</v>
      </c>
      <c r="R52" s="99">
        <v>31.42</v>
      </c>
      <c r="S52" s="99">
        <v>31.42</v>
      </c>
      <c r="T52" s="196">
        <v>28.203000000000003</v>
      </c>
      <c r="U52" s="199">
        <v>10</v>
      </c>
      <c r="V52" s="197">
        <v>13.5</v>
      </c>
      <c r="W52" s="197">
        <v>33.74</v>
      </c>
      <c r="X52" s="200">
        <v>22.5</v>
      </c>
      <c r="Y52" s="197">
        <v>31.38</v>
      </c>
      <c r="Z52" s="193">
        <v>25.846</v>
      </c>
      <c r="AA52" s="193">
        <v>17.493</v>
      </c>
      <c r="AB52" s="197">
        <v>30</v>
      </c>
      <c r="AC52" s="197">
        <v>29.25</v>
      </c>
      <c r="AD52" s="197">
        <v>35.6643</v>
      </c>
      <c r="AE52" s="197">
        <v>34.629</v>
      </c>
      <c r="AF52" s="197">
        <v>34.629</v>
      </c>
      <c r="AG52" s="197">
        <v>30.69</v>
      </c>
      <c r="AH52" s="197">
        <v>31.41</v>
      </c>
      <c r="AI52" s="197">
        <v>33.93</v>
      </c>
      <c r="AJ52" s="197">
        <f t="shared" si="4"/>
        <v>39.88</v>
      </c>
      <c r="AK52" s="197">
        <v>30.31</v>
      </c>
      <c r="AL52" s="197">
        <v>29.64</v>
      </c>
      <c r="AM52" s="197">
        <v>29.64</v>
      </c>
      <c r="AN52" s="197">
        <v>23.2</v>
      </c>
      <c r="AO52" s="197">
        <f>3*9.62</f>
        <v>28.86</v>
      </c>
      <c r="AP52" s="197">
        <f>3*9.62</f>
        <v>28.86</v>
      </c>
      <c r="AQ52" s="197">
        <f>3*9.62</f>
        <v>28.86</v>
      </c>
      <c r="AR52" s="197">
        <v>10.65</v>
      </c>
      <c r="AS52" s="197">
        <v>10.65</v>
      </c>
      <c r="AT52" s="148"/>
      <c r="AU52" s="148"/>
      <c r="AV52" s="148"/>
    </row>
    <row r="53" spans="1:48" ht="14.25">
      <c r="A53" s="55" t="s">
        <v>74</v>
      </c>
      <c r="B53" s="315" t="s">
        <v>75</v>
      </c>
      <c r="C53" s="316"/>
      <c r="D53" s="15" t="s">
        <v>14</v>
      </c>
      <c r="E53" s="185" t="s">
        <v>471</v>
      </c>
      <c r="F53" s="196">
        <v>13.923</v>
      </c>
      <c r="G53" s="40">
        <v>7.854</v>
      </c>
      <c r="H53" s="197">
        <v>13.923</v>
      </c>
      <c r="I53" s="197">
        <v>11.4</v>
      </c>
      <c r="J53" s="99">
        <v>11.7</v>
      </c>
      <c r="K53" s="99">
        <v>11.7</v>
      </c>
      <c r="L53" s="99">
        <v>7.11</v>
      </c>
      <c r="M53" s="99">
        <v>7.11</v>
      </c>
      <c r="N53" s="99">
        <v>3.53</v>
      </c>
      <c r="O53" s="99">
        <v>3.53</v>
      </c>
      <c r="P53" s="99">
        <v>11.7</v>
      </c>
      <c r="Q53" s="99">
        <v>11.7</v>
      </c>
      <c r="R53" s="99">
        <v>9.1</v>
      </c>
      <c r="S53" s="99">
        <v>9.1</v>
      </c>
      <c r="T53" s="196">
        <v>15.708</v>
      </c>
      <c r="U53" s="199">
        <v>10</v>
      </c>
      <c r="V53" s="197">
        <v>8.85</v>
      </c>
      <c r="W53" s="197">
        <v>18.92</v>
      </c>
      <c r="X53" s="200">
        <v>5.7</v>
      </c>
      <c r="Y53" s="197">
        <v>13.89</v>
      </c>
      <c r="Z53" s="193">
        <v>16.564</v>
      </c>
      <c r="AA53" s="193">
        <v>11.424</v>
      </c>
      <c r="AB53" s="197">
        <v>11.97</v>
      </c>
      <c r="AC53" s="197">
        <v>11.67</v>
      </c>
      <c r="AD53" s="197">
        <v>12.495</v>
      </c>
      <c r="AE53" s="197">
        <v>19.278</v>
      </c>
      <c r="AF53" s="197">
        <v>19.278</v>
      </c>
      <c r="AG53" s="197">
        <v>13.2</v>
      </c>
      <c r="AH53" s="197">
        <v>14.28</v>
      </c>
      <c r="AI53" s="197">
        <v>17.13</v>
      </c>
      <c r="AJ53" s="197">
        <f t="shared" si="4"/>
        <v>23.08</v>
      </c>
      <c r="AK53" s="197">
        <v>12.46</v>
      </c>
      <c r="AL53" s="197">
        <v>12.51</v>
      </c>
      <c r="AM53" s="197">
        <v>12.51</v>
      </c>
      <c r="AN53" s="197">
        <v>8.57</v>
      </c>
      <c r="AO53" s="197">
        <f>3*3.56</f>
        <v>10.68</v>
      </c>
      <c r="AP53" s="197">
        <f>3*3.56</f>
        <v>10.68</v>
      </c>
      <c r="AQ53" s="197">
        <f>3*3.88</f>
        <v>11.64</v>
      </c>
      <c r="AR53" s="197">
        <v>3.51</v>
      </c>
      <c r="AS53" s="197">
        <v>3.51</v>
      </c>
      <c r="AT53" s="148"/>
      <c r="AU53" s="148"/>
      <c r="AV53" s="148"/>
    </row>
    <row r="54" spans="1:48" ht="14.25">
      <c r="A54" s="55" t="s">
        <v>76</v>
      </c>
      <c r="B54" s="315" t="s">
        <v>77</v>
      </c>
      <c r="C54" s="316"/>
      <c r="D54" s="15" t="s">
        <v>14</v>
      </c>
      <c r="E54" s="185" t="s">
        <v>471</v>
      </c>
      <c r="F54" s="196">
        <v>13.923</v>
      </c>
      <c r="G54" s="40">
        <v>7.854</v>
      </c>
      <c r="H54" s="197">
        <v>13.923</v>
      </c>
      <c r="I54" s="197">
        <v>12.3</v>
      </c>
      <c r="J54" s="99">
        <v>11.7</v>
      </c>
      <c r="K54" s="99">
        <v>11.7</v>
      </c>
      <c r="L54" s="99">
        <v>8.88</v>
      </c>
      <c r="M54" s="99">
        <v>8.88</v>
      </c>
      <c r="N54" s="99">
        <v>7.1</v>
      </c>
      <c r="O54" s="99">
        <v>7.1</v>
      </c>
      <c r="P54" s="99">
        <v>11.7</v>
      </c>
      <c r="Q54" s="99">
        <v>11.7</v>
      </c>
      <c r="R54" s="99">
        <v>13.89</v>
      </c>
      <c r="S54" s="99">
        <v>13.89</v>
      </c>
      <c r="T54" s="196">
        <v>15.708</v>
      </c>
      <c r="U54" s="197">
        <v>3.39</v>
      </c>
      <c r="V54" s="197">
        <v>8.85</v>
      </c>
      <c r="W54" s="197">
        <v>18.92</v>
      </c>
      <c r="X54" s="200">
        <v>5.7</v>
      </c>
      <c r="Y54" s="197">
        <v>13.89</v>
      </c>
      <c r="Z54" s="193">
        <v>16.564</v>
      </c>
      <c r="AA54" s="193">
        <v>11.424</v>
      </c>
      <c r="AB54" s="197">
        <v>11.97</v>
      </c>
      <c r="AC54" s="197">
        <v>11.67</v>
      </c>
      <c r="AD54" s="197">
        <v>12.495</v>
      </c>
      <c r="AE54" s="197">
        <v>19.278</v>
      </c>
      <c r="AF54" s="197">
        <v>19.278</v>
      </c>
      <c r="AG54" s="197">
        <v>13.2</v>
      </c>
      <c r="AH54" s="197">
        <v>14.28</v>
      </c>
      <c r="AI54" s="197">
        <v>17.13</v>
      </c>
      <c r="AJ54" s="197">
        <f t="shared" si="4"/>
        <v>23.08</v>
      </c>
      <c r="AK54" s="197">
        <v>12.46</v>
      </c>
      <c r="AL54" s="197">
        <v>12.51</v>
      </c>
      <c r="AM54" s="197">
        <v>12.51</v>
      </c>
      <c r="AN54" s="197">
        <v>8.57</v>
      </c>
      <c r="AO54" s="197">
        <f>3*3.56</f>
        <v>10.68</v>
      </c>
      <c r="AP54" s="197">
        <f>3*3.56</f>
        <v>10.68</v>
      </c>
      <c r="AQ54" s="197">
        <f>3*3.88</f>
        <v>11.64</v>
      </c>
      <c r="AR54" s="197">
        <v>3.51</v>
      </c>
      <c r="AS54" s="197">
        <v>3.51</v>
      </c>
      <c r="AT54" s="148"/>
      <c r="AU54" s="148"/>
      <c r="AV54" s="148"/>
    </row>
    <row r="55" spans="1:48" ht="14.25">
      <c r="A55" s="55" t="s">
        <v>78</v>
      </c>
      <c r="B55" s="315" t="s">
        <v>79</v>
      </c>
      <c r="C55" s="316"/>
      <c r="D55" s="15" t="s">
        <v>14</v>
      </c>
      <c r="E55" s="185" t="s">
        <v>471</v>
      </c>
      <c r="F55" s="196">
        <v>30.345</v>
      </c>
      <c r="G55" s="40">
        <v>14.994</v>
      </c>
      <c r="H55" s="197">
        <v>31.058999999999994</v>
      </c>
      <c r="I55" s="197">
        <v>27.6</v>
      </c>
      <c r="J55" s="99">
        <v>29.4</v>
      </c>
      <c r="K55" s="99">
        <v>29.4</v>
      </c>
      <c r="L55" s="99">
        <v>24.63</v>
      </c>
      <c r="M55" s="99">
        <v>24.63</v>
      </c>
      <c r="N55" s="99">
        <v>23.38</v>
      </c>
      <c r="O55" s="99">
        <v>23.38</v>
      </c>
      <c r="P55" s="99">
        <v>29.4</v>
      </c>
      <c r="Q55" s="99">
        <v>29.4</v>
      </c>
      <c r="R55" s="99">
        <v>31.42</v>
      </c>
      <c r="S55" s="99">
        <v>31.42</v>
      </c>
      <c r="T55" s="196">
        <v>28.203000000000003</v>
      </c>
      <c r="U55" s="197">
        <v>33.91</v>
      </c>
      <c r="V55" s="197">
        <v>23.4</v>
      </c>
      <c r="W55" s="197">
        <v>33.74</v>
      </c>
      <c r="X55" s="200">
        <v>22.5</v>
      </c>
      <c r="Y55" s="197">
        <v>31.38</v>
      </c>
      <c r="Z55" s="193" t="s">
        <v>548</v>
      </c>
      <c r="AA55" s="193">
        <v>31.772999999999996</v>
      </c>
      <c r="AB55" s="197">
        <v>30</v>
      </c>
      <c r="AC55" s="197">
        <v>29.25</v>
      </c>
      <c r="AD55" s="185" t="s">
        <v>448</v>
      </c>
      <c r="AE55" s="185" t="s">
        <v>456</v>
      </c>
      <c r="AF55" s="185" t="s">
        <v>456</v>
      </c>
      <c r="AG55" s="197">
        <v>30.69</v>
      </c>
      <c r="AH55" s="197">
        <v>31.41</v>
      </c>
      <c r="AI55" s="197">
        <v>33.93</v>
      </c>
      <c r="AJ55" s="197">
        <f t="shared" si="4"/>
        <v>39.88</v>
      </c>
      <c r="AK55" s="197">
        <v>30.31</v>
      </c>
      <c r="AL55" s="197">
        <v>29.64</v>
      </c>
      <c r="AM55" s="197">
        <v>29.64</v>
      </c>
      <c r="AN55" s="197">
        <v>8.57</v>
      </c>
      <c r="AO55" s="197">
        <f>3*9.62</f>
        <v>28.86</v>
      </c>
      <c r="AP55" s="197">
        <f>3*9.62</f>
        <v>28.86</v>
      </c>
      <c r="AQ55" s="197">
        <f>3*9.62</f>
        <v>28.86</v>
      </c>
      <c r="AR55" s="197">
        <v>21.36</v>
      </c>
      <c r="AS55" s="197">
        <v>21.36</v>
      </c>
      <c r="AT55" s="148"/>
      <c r="AU55" s="148"/>
      <c r="AV55" s="148"/>
    </row>
    <row r="56" spans="1:48" ht="14.25">
      <c r="A56" s="55" t="s">
        <v>80</v>
      </c>
      <c r="B56" s="315" t="s">
        <v>81</v>
      </c>
      <c r="C56" s="316"/>
      <c r="D56" s="15" t="s">
        <v>14</v>
      </c>
      <c r="E56" s="185" t="s">
        <v>471</v>
      </c>
      <c r="F56" s="196">
        <v>13.923</v>
      </c>
      <c r="G56" s="40">
        <v>7.854</v>
      </c>
      <c r="H56" s="197">
        <v>13.923</v>
      </c>
      <c r="I56" s="197">
        <v>12.3</v>
      </c>
      <c r="J56" s="99">
        <v>11.7</v>
      </c>
      <c r="K56" s="99">
        <v>11.7</v>
      </c>
      <c r="L56" s="99">
        <v>8.88</v>
      </c>
      <c r="M56" s="99">
        <v>8.88</v>
      </c>
      <c r="N56" s="99">
        <v>7.1</v>
      </c>
      <c r="O56" s="99">
        <v>7.1</v>
      </c>
      <c r="P56" s="99">
        <v>11.7</v>
      </c>
      <c r="Q56" s="99">
        <v>11.7</v>
      </c>
      <c r="R56" s="99">
        <v>13.89</v>
      </c>
      <c r="S56" s="99">
        <v>13.89</v>
      </c>
      <c r="T56" s="196">
        <v>15.708</v>
      </c>
      <c r="U56" s="197">
        <v>3.39</v>
      </c>
      <c r="V56" s="197">
        <v>8.85</v>
      </c>
      <c r="W56" s="197">
        <v>18.92</v>
      </c>
      <c r="X56" s="200">
        <v>5.7</v>
      </c>
      <c r="Y56" s="197">
        <v>13.89</v>
      </c>
      <c r="Z56" s="193">
        <v>16.564</v>
      </c>
      <c r="AA56" s="193">
        <v>11.424</v>
      </c>
      <c r="AB56" s="197">
        <v>11.97</v>
      </c>
      <c r="AC56" s="197">
        <v>11.67</v>
      </c>
      <c r="AD56" s="197">
        <v>12.495</v>
      </c>
      <c r="AE56" s="197">
        <v>19.278</v>
      </c>
      <c r="AF56" s="197">
        <v>19.278</v>
      </c>
      <c r="AG56" s="197">
        <v>13.2</v>
      </c>
      <c r="AH56" s="197">
        <v>14.28</v>
      </c>
      <c r="AI56" s="197">
        <v>17.13</v>
      </c>
      <c r="AJ56" s="197">
        <f t="shared" si="4"/>
        <v>23.08</v>
      </c>
      <c r="AK56" s="197">
        <v>12.46</v>
      </c>
      <c r="AL56" s="197">
        <v>12.51</v>
      </c>
      <c r="AM56" s="197">
        <v>12.51</v>
      </c>
      <c r="AN56" s="197">
        <v>8.57</v>
      </c>
      <c r="AO56" s="197">
        <f aca="true" t="shared" si="6" ref="AO56:AP58">3*3.56</f>
        <v>10.68</v>
      </c>
      <c r="AP56" s="197">
        <f t="shared" si="6"/>
        <v>10.68</v>
      </c>
      <c r="AQ56" s="197">
        <f>3*3.88</f>
        <v>11.64</v>
      </c>
      <c r="AR56" s="197">
        <v>3.51</v>
      </c>
      <c r="AS56" s="197">
        <v>3.51</v>
      </c>
      <c r="AT56" s="148"/>
      <c r="AU56" s="148"/>
      <c r="AV56" s="148"/>
    </row>
    <row r="57" spans="1:48" ht="14.25">
      <c r="A57" s="55" t="s">
        <v>82</v>
      </c>
      <c r="B57" s="315" t="s">
        <v>83</v>
      </c>
      <c r="C57" s="316"/>
      <c r="D57" s="19" t="s">
        <v>14</v>
      </c>
      <c r="E57" s="185" t="s">
        <v>471</v>
      </c>
      <c r="F57" s="196">
        <v>13.923</v>
      </c>
      <c r="G57" s="40">
        <v>7.854</v>
      </c>
      <c r="H57" s="197">
        <v>13.923</v>
      </c>
      <c r="I57" s="197">
        <v>11.4</v>
      </c>
      <c r="J57" s="99">
        <v>11.7</v>
      </c>
      <c r="K57" s="99">
        <v>11.7</v>
      </c>
      <c r="L57" s="99">
        <v>7.11</v>
      </c>
      <c r="M57" s="99">
        <v>7.11</v>
      </c>
      <c r="N57" s="99">
        <v>3.53</v>
      </c>
      <c r="O57" s="99">
        <v>3.53</v>
      </c>
      <c r="P57" s="99">
        <v>11.7</v>
      </c>
      <c r="Q57" s="99">
        <v>11.7</v>
      </c>
      <c r="R57" s="99">
        <v>9.1</v>
      </c>
      <c r="S57" s="99">
        <v>9.1</v>
      </c>
      <c r="T57" s="196">
        <v>15.708</v>
      </c>
      <c r="U57" s="197">
        <v>3.39</v>
      </c>
      <c r="V57" s="197">
        <v>8.85</v>
      </c>
      <c r="W57" s="197">
        <v>18.92</v>
      </c>
      <c r="X57" s="200">
        <v>8.3</v>
      </c>
      <c r="Y57" s="197">
        <v>12.1</v>
      </c>
      <c r="Z57" s="193">
        <v>7.104</v>
      </c>
      <c r="AA57" s="193">
        <v>11.424</v>
      </c>
      <c r="AB57" s="197">
        <v>11.97</v>
      </c>
      <c r="AC57" s="197">
        <v>11.67</v>
      </c>
      <c r="AD57" s="197">
        <v>6.7829999999999995</v>
      </c>
      <c r="AE57" s="197">
        <v>9.996</v>
      </c>
      <c r="AF57" s="197">
        <v>9.996</v>
      </c>
      <c r="AG57" s="197">
        <v>13.2</v>
      </c>
      <c r="AH57" s="197">
        <v>14.28</v>
      </c>
      <c r="AI57" s="197">
        <v>17.13</v>
      </c>
      <c r="AJ57" s="197">
        <f t="shared" si="4"/>
        <v>23.08</v>
      </c>
      <c r="AK57" s="197">
        <v>12.46</v>
      </c>
      <c r="AL57" s="197">
        <v>12.51</v>
      </c>
      <c r="AM57" s="197">
        <v>12.51</v>
      </c>
      <c r="AN57" s="197">
        <v>8.57</v>
      </c>
      <c r="AO57" s="197">
        <f t="shared" si="6"/>
        <v>10.68</v>
      </c>
      <c r="AP57" s="197">
        <f t="shared" si="6"/>
        <v>10.68</v>
      </c>
      <c r="AQ57" s="197">
        <f>3*3.88</f>
        <v>11.64</v>
      </c>
      <c r="AR57" s="197">
        <v>3.51</v>
      </c>
      <c r="AS57" s="197">
        <v>3.51</v>
      </c>
      <c r="AT57" s="148"/>
      <c r="AU57" s="148"/>
      <c r="AV57" s="148"/>
    </row>
    <row r="58" spans="1:48" ht="15" thickBot="1">
      <c r="A58" s="16" t="s">
        <v>84</v>
      </c>
      <c r="B58" s="317" t="s">
        <v>85</v>
      </c>
      <c r="C58" s="326"/>
      <c r="D58" s="21" t="s">
        <v>14</v>
      </c>
      <c r="E58" s="185" t="s">
        <v>471</v>
      </c>
      <c r="F58" s="196">
        <v>13.923</v>
      </c>
      <c r="G58" s="40">
        <v>7.854</v>
      </c>
      <c r="H58" s="210">
        <v>13.923</v>
      </c>
      <c r="I58" s="210">
        <v>12.3</v>
      </c>
      <c r="J58" s="254">
        <v>11.7</v>
      </c>
      <c r="K58" s="254">
        <v>11.7</v>
      </c>
      <c r="L58" s="254">
        <v>8.88</v>
      </c>
      <c r="M58" s="254">
        <v>8.88</v>
      </c>
      <c r="N58" s="254">
        <v>7.1</v>
      </c>
      <c r="O58" s="254">
        <v>7.1</v>
      </c>
      <c r="P58" s="254">
        <v>11.7</v>
      </c>
      <c r="Q58" s="254">
        <v>11.7</v>
      </c>
      <c r="R58" s="254">
        <v>13.89</v>
      </c>
      <c r="S58" s="254">
        <v>13.89</v>
      </c>
      <c r="T58" s="211">
        <v>15.708</v>
      </c>
      <c r="U58" s="212">
        <v>10</v>
      </c>
      <c r="V58" s="210">
        <v>23.4</v>
      </c>
      <c r="W58" s="210">
        <v>18.92</v>
      </c>
      <c r="X58" s="213">
        <v>10.5</v>
      </c>
      <c r="Y58" s="210">
        <v>13.89</v>
      </c>
      <c r="Z58" s="206">
        <v>21.027</v>
      </c>
      <c r="AA58" s="193">
        <v>11.424</v>
      </c>
      <c r="AB58" s="210">
        <v>11.97</v>
      </c>
      <c r="AC58" s="210">
        <v>11.67</v>
      </c>
      <c r="AD58" s="210">
        <v>12.495</v>
      </c>
      <c r="AE58" s="210">
        <v>19.278</v>
      </c>
      <c r="AF58" s="210">
        <v>19.278</v>
      </c>
      <c r="AG58" s="210">
        <v>13.2</v>
      </c>
      <c r="AH58" s="210">
        <v>14.28</v>
      </c>
      <c r="AI58" s="210">
        <v>17.13</v>
      </c>
      <c r="AJ58" s="210">
        <f t="shared" si="4"/>
        <v>23.08</v>
      </c>
      <c r="AK58" s="210">
        <v>12.46</v>
      </c>
      <c r="AL58" s="210">
        <v>12.51</v>
      </c>
      <c r="AM58" s="210">
        <v>12.51</v>
      </c>
      <c r="AN58" s="210">
        <v>8.57</v>
      </c>
      <c r="AO58" s="210">
        <f t="shared" si="6"/>
        <v>10.68</v>
      </c>
      <c r="AP58" s="210">
        <f t="shared" si="6"/>
        <v>10.68</v>
      </c>
      <c r="AQ58" s="210">
        <f>3*3.88</f>
        <v>11.64</v>
      </c>
      <c r="AR58" s="210">
        <v>10.65</v>
      </c>
      <c r="AS58" s="210">
        <v>10.65</v>
      </c>
      <c r="AT58" s="148"/>
      <c r="AU58" s="148"/>
      <c r="AV58" s="148"/>
    </row>
    <row r="59" spans="1:48" ht="20.25" customHeight="1">
      <c r="A59" s="57" t="s">
        <v>86</v>
      </c>
      <c r="B59" s="329" t="s">
        <v>87</v>
      </c>
      <c r="C59" s="330"/>
      <c r="D59" s="330"/>
      <c r="E59" s="186"/>
      <c r="F59" s="202"/>
      <c r="G59" s="188"/>
      <c r="H59" s="186"/>
      <c r="I59" s="187"/>
      <c r="J59" s="187"/>
      <c r="K59" s="187"/>
      <c r="L59" s="187"/>
      <c r="M59" s="187"/>
      <c r="N59" s="187"/>
      <c r="O59" s="187"/>
      <c r="P59" s="187"/>
      <c r="Q59" s="187"/>
      <c r="R59" s="187"/>
      <c r="S59" s="187"/>
      <c r="T59" s="190">
        <v>0</v>
      </c>
      <c r="U59" s="186"/>
      <c r="V59" s="186"/>
      <c r="W59" s="187"/>
      <c r="X59" s="186"/>
      <c r="Y59" s="186"/>
      <c r="Z59" s="186"/>
      <c r="AA59" s="186"/>
      <c r="AB59" s="186"/>
      <c r="AC59" s="186"/>
      <c r="AD59" s="186"/>
      <c r="AE59" s="186"/>
      <c r="AF59" s="186"/>
      <c r="AG59" s="187"/>
      <c r="AH59" s="187"/>
      <c r="AI59" s="187"/>
      <c r="AJ59" s="187"/>
      <c r="AK59" s="187"/>
      <c r="AL59" s="187"/>
      <c r="AM59" s="187"/>
      <c r="AN59" s="186"/>
      <c r="AO59" s="186"/>
      <c r="AP59" s="186"/>
      <c r="AQ59" s="186"/>
      <c r="AR59" s="186"/>
      <c r="AS59" s="186"/>
      <c r="AT59" s="148"/>
      <c r="AU59" s="148"/>
      <c r="AV59" s="148"/>
    </row>
    <row r="60" spans="1:48" ht="14.25">
      <c r="A60" s="55" t="s">
        <v>88</v>
      </c>
      <c r="B60" s="327" t="s">
        <v>89</v>
      </c>
      <c r="C60" s="328"/>
      <c r="D60" s="19" t="s">
        <v>90</v>
      </c>
      <c r="E60" s="185"/>
      <c r="F60" s="196"/>
      <c r="G60" s="40"/>
      <c r="H60" s="185"/>
      <c r="I60" s="197"/>
      <c r="J60" s="197"/>
      <c r="K60" s="197" t="s">
        <v>550</v>
      </c>
      <c r="L60" s="197" t="s">
        <v>550</v>
      </c>
      <c r="M60" s="197" t="s">
        <v>550</v>
      </c>
      <c r="N60" s="197" t="s">
        <v>550</v>
      </c>
      <c r="O60" s="197" t="s">
        <v>550</v>
      </c>
      <c r="P60" s="197" t="s">
        <v>550</v>
      </c>
      <c r="Q60" s="197" t="s">
        <v>550</v>
      </c>
      <c r="R60" s="197" t="s">
        <v>550</v>
      </c>
      <c r="S60" s="197" t="s">
        <v>550</v>
      </c>
      <c r="T60" s="199">
        <v>0</v>
      </c>
      <c r="U60" s="185" t="s">
        <v>420</v>
      </c>
      <c r="V60" s="185" t="s">
        <v>427</v>
      </c>
      <c r="W60" s="197"/>
      <c r="X60" s="185" t="s">
        <v>435</v>
      </c>
      <c r="Y60" s="185"/>
      <c r="Z60" s="191" t="s">
        <v>548</v>
      </c>
      <c r="AA60" s="193">
        <v>2.2609999999999997</v>
      </c>
      <c r="AB60" s="185" t="s">
        <v>435</v>
      </c>
      <c r="AC60" s="185" t="s">
        <v>435</v>
      </c>
      <c r="AD60" s="185" t="s">
        <v>435</v>
      </c>
      <c r="AE60" s="185" t="s">
        <v>435</v>
      </c>
      <c r="AF60" s="185" t="s">
        <v>435</v>
      </c>
      <c r="AG60" s="197">
        <v>1</v>
      </c>
      <c r="AH60" s="197">
        <v>1</v>
      </c>
      <c r="AI60" s="197">
        <v>1</v>
      </c>
      <c r="AJ60" s="197">
        <v>1</v>
      </c>
      <c r="AK60" s="197">
        <v>1</v>
      </c>
      <c r="AL60" s="185" t="s">
        <v>435</v>
      </c>
      <c r="AM60" s="185" t="s">
        <v>435</v>
      </c>
      <c r="AN60" s="185" t="s">
        <v>435</v>
      </c>
      <c r="AO60" s="185" t="s">
        <v>477</v>
      </c>
      <c r="AP60" s="185" t="s">
        <v>477</v>
      </c>
      <c r="AQ60" s="185" t="s">
        <v>477</v>
      </c>
      <c r="AR60" s="185" t="s">
        <v>493</v>
      </c>
      <c r="AS60" s="185" t="s">
        <v>493</v>
      </c>
      <c r="AT60" s="148"/>
      <c r="AU60" s="148"/>
      <c r="AV60" s="148"/>
    </row>
    <row r="61" spans="1:48" ht="15" thickBot="1">
      <c r="A61" s="16" t="s">
        <v>91</v>
      </c>
      <c r="B61" s="282" t="s">
        <v>92</v>
      </c>
      <c r="C61" s="283"/>
      <c r="D61" s="21" t="s">
        <v>90</v>
      </c>
      <c r="E61" s="214"/>
      <c r="F61" s="211"/>
      <c r="G61" s="41"/>
      <c r="H61" s="214"/>
      <c r="I61" s="210"/>
      <c r="J61" s="210"/>
      <c r="K61" s="210" t="s">
        <v>550</v>
      </c>
      <c r="L61" s="210" t="s">
        <v>550</v>
      </c>
      <c r="M61" s="210" t="s">
        <v>550</v>
      </c>
      <c r="N61" s="210" t="s">
        <v>550</v>
      </c>
      <c r="O61" s="210" t="s">
        <v>550</v>
      </c>
      <c r="P61" s="210" t="s">
        <v>550</v>
      </c>
      <c r="Q61" s="210" t="s">
        <v>550</v>
      </c>
      <c r="R61" s="210" t="s">
        <v>550</v>
      </c>
      <c r="S61" s="210" t="s">
        <v>550</v>
      </c>
      <c r="T61" s="212">
        <v>0</v>
      </c>
      <c r="U61" s="210">
        <v>1.19</v>
      </c>
      <c r="V61" s="214" t="s">
        <v>427</v>
      </c>
      <c r="W61" s="210"/>
      <c r="X61" s="214" t="s">
        <v>435</v>
      </c>
      <c r="Y61" s="214"/>
      <c r="Z61" s="178" t="s">
        <v>548</v>
      </c>
      <c r="AA61" s="193">
        <v>2.2609999999999997</v>
      </c>
      <c r="AB61" s="214" t="s">
        <v>435</v>
      </c>
      <c r="AC61" s="214" t="s">
        <v>435</v>
      </c>
      <c r="AD61" s="214" t="s">
        <v>435</v>
      </c>
      <c r="AE61" s="214" t="s">
        <v>435</v>
      </c>
      <c r="AF61" s="214" t="s">
        <v>435</v>
      </c>
      <c r="AG61" s="210">
        <v>1.9</v>
      </c>
      <c r="AH61" s="210">
        <v>1.9</v>
      </c>
      <c r="AI61" s="210">
        <v>1.9</v>
      </c>
      <c r="AJ61" s="210">
        <v>1.9</v>
      </c>
      <c r="AK61" s="210">
        <v>1.9</v>
      </c>
      <c r="AL61" s="214" t="s">
        <v>435</v>
      </c>
      <c r="AM61" s="214" t="s">
        <v>435</v>
      </c>
      <c r="AN61" s="214" t="s">
        <v>435</v>
      </c>
      <c r="AO61" s="214" t="s">
        <v>477</v>
      </c>
      <c r="AP61" s="214" t="s">
        <v>477</v>
      </c>
      <c r="AQ61" s="214" t="s">
        <v>477</v>
      </c>
      <c r="AR61" s="214" t="s">
        <v>493</v>
      </c>
      <c r="AS61" s="214" t="s">
        <v>493</v>
      </c>
      <c r="AT61" s="148"/>
      <c r="AU61" s="148"/>
      <c r="AV61" s="148"/>
    </row>
    <row r="62" spans="1:48" ht="33.75" customHeight="1" thickBot="1">
      <c r="A62" s="46" t="s">
        <v>93</v>
      </c>
      <c r="B62" s="313" t="s">
        <v>94</v>
      </c>
      <c r="C62" s="278"/>
      <c r="D62" s="281"/>
      <c r="E62" s="215" t="s">
        <v>471</v>
      </c>
      <c r="F62" s="216"/>
      <c r="G62" s="11"/>
      <c r="H62" s="169"/>
      <c r="I62" s="169"/>
      <c r="J62" s="169"/>
      <c r="K62" s="169" t="s">
        <v>552</v>
      </c>
      <c r="L62" s="169" t="s">
        <v>550</v>
      </c>
      <c r="M62" s="270" t="s">
        <v>582</v>
      </c>
      <c r="N62" s="269" t="s">
        <v>550</v>
      </c>
      <c r="O62" s="270" t="s">
        <v>590</v>
      </c>
      <c r="P62" s="269" t="s">
        <v>593</v>
      </c>
      <c r="Q62" s="180">
        <v>0</v>
      </c>
      <c r="R62" s="269" t="s">
        <v>593</v>
      </c>
      <c r="S62" s="180">
        <v>0</v>
      </c>
      <c r="T62" s="169"/>
      <c r="U62" s="179"/>
      <c r="V62" s="169" t="s">
        <v>427</v>
      </c>
      <c r="W62" s="179"/>
      <c r="X62" s="169" t="s">
        <v>435</v>
      </c>
      <c r="Y62" s="169"/>
      <c r="Z62" s="169"/>
      <c r="AA62" s="169"/>
      <c r="AB62" s="169"/>
      <c r="AC62" s="169"/>
      <c r="AD62" s="169" t="s">
        <v>435</v>
      </c>
      <c r="AE62" s="169" t="s">
        <v>435</v>
      </c>
      <c r="AF62" s="169" t="s">
        <v>435</v>
      </c>
      <c r="AG62" s="179">
        <v>357</v>
      </c>
      <c r="AH62" s="179">
        <v>95.2</v>
      </c>
      <c r="AI62" s="179"/>
      <c r="AJ62" s="179"/>
      <c r="AK62" s="179"/>
      <c r="AL62" s="169" t="s">
        <v>435</v>
      </c>
      <c r="AM62" s="169" t="s">
        <v>435</v>
      </c>
      <c r="AN62" s="169" t="s">
        <v>435</v>
      </c>
      <c r="AO62" s="169" t="s">
        <v>477</v>
      </c>
      <c r="AP62" s="169" t="s">
        <v>477</v>
      </c>
      <c r="AQ62" s="169" t="s">
        <v>477</v>
      </c>
      <c r="AR62" s="181">
        <v>0</v>
      </c>
      <c r="AS62" s="181">
        <v>0</v>
      </c>
      <c r="AT62" s="148"/>
      <c r="AU62" s="148"/>
      <c r="AV62" s="148"/>
    </row>
    <row r="63" spans="1:48" ht="20.25" customHeight="1" thickBot="1">
      <c r="A63" s="42" t="s">
        <v>95</v>
      </c>
      <c r="B63" s="313" t="s">
        <v>96</v>
      </c>
      <c r="C63" s="278"/>
      <c r="D63" s="281"/>
      <c r="E63" s="169"/>
      <c r="F63" s="217"/>
      <c r="G63" s="116"/>
      <c r="H63" s="201"/>
      <c r="I63" s="201"/>
      <c r="J63" s="201"/>
      <c r="K63" s="201"/>
      <c r="L63" s="201"/>
      <c r="M63" s="201"/>
      <c r="N63" s="201"/>
      <c r="O63" s="201"/>
      <c r="P63" s="201"/>
      <c r="Q63" s="201"/>
      <c r="R63" s="201"/>
      <c r="S63" s="201"/>
      <c r="T63" s="218">
        <v>1.0472</v>
      </c>
      <c r="U63" s="219"/>
      <c r="V63" s="201"/>
      <c r="W63" s="219"/>
      <c r="X63" s="201" t="s">
        <v>435</v>
      </c>
      <c r="Y63" s="201"/>
      <c r="Z63" s="201"/>
      <c r="AA63" s="201"/>
      <c r="AB63" s="201"/>
      <c r="AC63" s="201"/>
      <c r="AD63" s="201"/>
      <c r="AE63" s="201"/>
      <c r="AF63" s="201"/>
      <c r="AG63" s="219"/>
      <c r="AH63" s="219"/>
      <c r="AI63" s="219"/>
      <c r="AJ63" s="219"/>
      <c r="AK63" s="219"/>
      <c r="AL63" s="219"/>
      <c r="AM63" s="219"/>
      <c r="AN63" s="201"/>
      <c r="AO63" s="201"/>
      <c r="AP63" s="201"/>
      <c r="AQ63" s="201"/>
      <c r="AR63" s="201"/>
      <c r="AS63" s="201"/>
      <c r="AT63" s="148"/>
      <c r="AU63" s="148"/>
      <c r="AV63" s="148"/>
    </row>
    <row r="64" spans="1:48" ht="27" customHeight="1" thickBot="1">
      <c r="A64" s="319" t="s">
        <v>97</v>
      </c>
      <c r="B64" s="279" t="s">
        <v>98</v>
      </c>
      <c r="C64" s="284"/>
      <c r="D64" s="14" t="s">
        <v>310</v>
      </c>
      <c r="E64" s="185" t="s">
        <v>471</v>
      </c>
      <c r="F64" s="331">
        <v>10.71</v>
      </c>
      <c r="G64" s="304">
        <v>3.213</v>
      </c>
      <c r="H64" s="273">
        <v>8.3</v>
      </c>
      <c r="I64" s="263">
        <v>1.02</v>
      </c>
      <c r="J64" s="220" t="s">
        <v>507</v>
      </c>
      <c r="K64" s="304" t="s">
        <v>553</v>
      </c>
      <c r="L64" s="304" t="s">
        <v>550</v>
      </c>
      <c r="M64" s="304" t="s">
        <v>550</v>
      </c>
      <c r="N64" s="304" t="s">
        <v>550</v>
      </c>
      <c r="O64" s="304" t="s">
        <v>550</v>
      </c>
      <c r="P64" s="304" t="s">
        <v>550</v>
      </c>
      <c r="Q64" s="304" t="s">
        <v>550</v>
      </c>
      <c r="R64" s="304" t="s">
        <v>550</v>
      </c>
      <c r="S64" s="304" t="s">
        <v>550</v>
      </c>
      <c r="T64" s="349">
        <f>0.88*10*1.19</f>
        <v>10.472</v>
      </c>
      <c r="U64" s="273">
        <v>12.85</v>
      </c>
      <c r="V64" s="273">
        <v>0.95</v>
      </c>
      <c r="W64" s="345"/>
      <c r="X64" s="342"/>
      <c r="Y64" s="342"/>
      <c r="Z64" s="186" t="s">
        <v>548</v>
      </c>
      <c r="AA64" s="273">
        <v>13.9</v>
      </c>
      <c r="AB64" s="273">
        <v>11.6</v>
      </c>
      <c r="AC64" s="273">
        <v>11.6</v>
      </c>
      <c r="AD64" s="337" t="s">
        <v>435</v>
      </c>
      <c r="AE64" s="273">
        <v>15.47</v>
      </c>
      <c r="AF64" s="273">
        <v>15.47</v>
      </c>
      <c r="AG64" s="273">
        <f>0.9*1.19*10</f>
        <v>10.709999999999999</v>
      </c>
      <c r="AH64" s="273">
        <f>0.9*1.19*10</f>
        <v>10.709999999999999</v>
      </c>
      <c r="AI64" s="273">
        <f>1*1.19*10</f>
        <v>11.899999999999999</v>
      </c>
      <c r="AJ64" s="273">
        <f>1*1.19*10+5.95</f>
        <v>17.849999999999998</v>
      </c>
      <c r="AK64" s="273">
        <v>12.971</v>
      </c>
      <c r="AL64" s="273">
        <v>11.2</v>
      </c>
      <c r="AM64" s="273">
        <v>11.2</v>
      </c>
      <c r="AN64" s="337"/>
      <c r="AO64" s="337" t="s">
        <v>477</v>
      </c>
      <c r="AP64" s="273">
        <f>10*0.83</f>
        <v>8.299999999999999</v>
      </c>
      <c r="AQ64" s="337" t="s">
        <v>488</v>
      </c>
      <c r="AR64" s="337" t="s">
        <v>493</v>
      </c>
      <c r="AS64" s="337" t="s">
        <v>493</v>
      </c>
      <c r="AT64" s="336"/>
      <c r="AU64" s="336"/>
      <c r="AV64" s="336"/>
    </row>
    <row r="65" spans="1:48" ht="15" customHeight="1" hidden="1" thickBot="1">
      <c r="A65" s="320"/>
      <c r="B65" s="75"/>
      <c r="C65" s="59"/>
      <c r="D65" s="15" t="s">
        <v>99</v>
      </c>
      <c r="E65" s="185" t="s">
        <v>471</v>
      </c>
      <c r="F65" s="332"/>
      <c r="G65" s="305"/>
      <c r="H65" s="274"/>
      <c r="I65" s="193">
        <v>1.02</v>
      </c>
      <c r="J65" s="220" t="s">
        <v>507</v>
      </c>
      <c r="K65" s="305"/>
      <c r="L65" s="305"/>
      <c r="M65" s="305"/>
      <c r="N65" s="305"/>
      <c r="O65" s="305"/>
      <c r="P65" s="305"/>
      <c r="Q65" s="305" t="s">
        <v>507</v>
      </c>
      <c r="R65" s="305"/>
      <c r="S65" s="305" t="s">
        <v>507</v>
      </c>
      <c r="T65" s="350"/>
      <c r="U65" s="274"/>
      <c r="V65" s="274"/>
      <c r="W65" s="346"/>
      <c r="X65" s="343"/>
      <c r="Y65" s="343"/>
      <c r="Z65" s="243"/>
      <c r="AA65" s="274"/>
      <c r="AB65" s="274"/>
      <c r="AC65" s="274"/>
      <c r="AD65" s="338"/>
      <c r="AE65" s="274">
        <v>0</v>
      </c>
      <c r="AF65" s="274">
        <v>0</v>
      </c>
      <c r="AG65" s="274">
        <f>0.9*1.19*10</f>
        <v>10.709999999999999</v>
      </c>
      <c r="AH65" s="274">
        <f>0.9*1.19*10</f>
        <v>10.709999999999999</v>
      </c>
      <c r="AI65" s="274">
        <f>1*1.19*10</f>
        <v>11.899999999999999</v>
      </c>
      <c r="AJ65" s="274">
        <f>1*1.19*10</f>
        <v>11.899999999999999</v>
      </c>
      <c r="AK65" s="274">
        <v>8.210999999999999</v>
      </c>
      <c r="AL65" s="274"/>
      <c r="AM65" s="274"/>
      <c r="AN65" s="338"/>
      <c r="AO65" s="338" t="s">
        <v>477</v>
      </c>
      <c r="AP65" s="274" t="s">
        <v>477</v>
      </c>
      <c r="AQ65" s="338" t="s">
        <v>477</v>
      </c>
      <c r="AR65" s="338"/>
      <c r="AS65" s="338"/>
      <c r="AT65" s="336"/>
      <c r="AU65" s="336"/>
      <c r="AV65" s="336"/>
    </row>
    <row r="66" spans="1:48" ht="27" customHeight="1">
      <c r="A66" s="55" t="s">
        <v>100</v>
      </c>
      <c r="B66" s="315" t="s">
        <v>98</v>
      </c>
      <c r="C66" s="316"/>
      <c r="D66" s="15" t="s">
        <v>311</v>
      </c>
      <c r="E66" s="185" t="s">
        <v>471</v>
      </c>
      <c r="F66" s="99">
        <v>10.71</v>
      </c>
      <c r="G66" s="40">
        <v>3.213</v>
      </c>
      <c r="H66" s="197">
        <v>8.3</v>
      </c>
      <c r="I66" s="197">
        <v>0.57</v>
      </c>
      <c r="J66" s="220" t="s">
        <v>508</v>
      </c>
      <c r="K66" s="40" t="s">
        <v>553</v>
      </c>
      <c r="L66" s="40" t="s">
        <v>550</v>
      </c>
      <c r="M66" s="40" t="s">
        <v>550</v>
      </c>
      <c r="N66" s="40" t="s">
        <v>550</v>
      </c>
      <c r="O66" s="40" t="s">
        <v>550</v>
      </c>
      <c r="P66" s="40" t="s">
        <v>550</v>
      </c>
      <c r="Q66" s="40" t="s">
        <v>550</v>
      </c>
      <c r="R66" s="40" t="s">
        <v>550</v>
      </c>
      <c r="S66" s="40" t="s">
        <v>550</v>
      </c>
      <c r="T66" s="221">
        <f>20*0.88*1.19</f>
        <v>20.944</v>
      </c>
      <c r="U66" s="197">
        <v>7.5</v>
      </c>
      <c r="V66" s="197">
        <v>0.59</v>
      </c>
      <c r="W66" s="347"/>
      <c r="X66" s="344"/>
      <c r="Y66" s="344"/>
      <c r="Z66" s="191" t="s">
        <v>548</v>
      </c>
      <c r="AA66" s="197">
        <v>9.52</v>
      </c>
      <c r="AB66" s="197">
        <v>11.6</v>
      </c>
      <c r="AC66" s="348">
        <v>11.6</v>
      </c>
      <c r="AD66" s="185" t="s">
        <v>435</v>
      </c>
      <c r="AE66" s="197">
        <v>15.47</v>
      </c>
      <c r="AF66" s="197">
        <v>15.47</v>
      </c>
      <c r="AG66" s="197">
        <v>10.71</v>
      </c>
      <c r="AH66" s="197">
        <v>10.71</v>
      </c>
      <c r="AI66" s="197">
        <v>11.9</v>
      </c>
      <c r="AJ66" s="197">
        <v>11.9</v>
      </c>
      <c r="AK66" s="197">
        <v>8.21</v>
      </c>
      <c r="AL66" s="197">
        <v>11.2</v>
      </c>
      <c r="AM66" s="197">
        <v>11.2</v>
      </c>
      <c r="AN66" s="185"/>
      <c r="AO66" s="185" t="s">
        <v>477</v>
      </c>
      <c r="AP66" s="197">
        <f>10*0.83</f>
        <v>8.299999999999999</v>
      </c>
      <c r="AQ66" s="185" t="s">
        <v>488</v>
      </c>
      <c r="AR66" s="185" t="s">
        <v>493</v>
      </c>
      <c r="AS66" s="185" t="s">
        <v>493</v>
      </c>
      <c r="AT66" s="148"/>
      <c r="AU66" s="148"/>
      <c r="AV66" s="148"/>
    </row>
    <row r="67" spans="1:48" ht="27" customHeight="1">
      <c r="A67" s="55" t="s">
        <v>101</v>
      </c>
      <c r="B67" s="315" t="s">
        <v>102</v>
      </c>
      <c r="C67" s="316"/>
      <c r="D67" s="15" t="s">
        <v>310</v>
      </c>
      <c r="E67" s="185" t="s">
        <v>471</v>
      </c>
      <c r="F67" s="196">
        <v>3.808</v>
      </c>
      <c r="G67" s="40">
        <v>1.071</v>
      </c>
      <c r="H67" s="197">
        <v>2.4</v>
      </c>
      <c r="I67" s="197">
        <v>0.57</v>
      </c>
      <c r="J67" s="185"/>
      <c r="K67" s="40" t="s">
        <v>554</v>
      </c>
      <c r="L67" s="40" t="s">
        <v>550</v>
      </c>
      <c r="M67" s="40" t="s">
        <v>550</v>
      </c>
      <c r="N67" s="40" t="s">
        <v>550</v>
      </c>
      <c r="O67" s="40" t="s">
        <v>550</v>
      </c>
      <c r="P67" s="40" t="s">
        <v>550</v>
      </c>
      <c r="Q67" s="40" t="s">
        <v>550</v>
      </c>
      <c r="R67" s="40" t="s">
        <v>550</v>
      </c>
      <c r="S67" s="40" t="s">
        <v>550</v>
      </c>
      <c r="T67" s="221">
        <f>0.44*10*1.19</f>
        <v>5.236</v>
      </c>
      <c r="U67" s="197">
        <v>5.36</v>
      </c>
      <c r="V67" s="197">
        <v>0.45</v>
      </c>
      <c r="W67" s="197"/>
      <c r="X67" s="185"/>
      <c r="Y67" s="185"/>
      <c r="Z67" s="185" t="s">
        <v>548</v>
      </c>
      <c r="AA67" s="197">
        <v>6.545</v>
      </c>
      <c r="AB67" s="197">
        <v>3.9</v>
      </c>
      <c r="AC67" s="274"/>
      <c r="AD67" s="185" t="s">
        <v>435</v>
      </c>
      <c r="AE67" s="197">
        <v>7.14</v>
      </c>
      <c r="AF67" s="197">
        <v>7.14</v>
      </c>
      <c r="AG67" s="197">
        <f>0.3*1.19*10</f>
        <v>3.57</v>
      </c>
      <c r="AH67" s="197">
        <f>0.3*1.19*10</f>
        <v>3.57</v>
      </c>
      <c r="AI67" s="197">
        <v>4.17</v>
      </c>
      <c r="AJ67" s="197">
        <v>10.12</v>
      </c>
      <c r="AK67" s="197">
        <v>6.9</v>
      </c>
      <c r="AL67" s="197">
        <v>4.9</v>
      </c>
      <c r="AM67" s="197">
        <v>4.9</v>
      </c>
      <c r="AN67" s="185"/>
      <c r="AO67" s="185" t="s">
        <v>477</v>
      </c>
      <c r="AP67" s="197">
        <f>10*0.32</f>
        <v>3.2</v>
      </c>
      <c r="AQ67" s="185" t="s">
        <v>488</v>
      </c>
      <c r="AR67" s="185" t="s">
        <v>493</v>
      </c>
      <c r="AS67" s="185" t="s">
        <v>493</v>
      </c>
      <c r="AT67" s="148"/>
      <c r="AU67" s="148"/>
      <c r="AV67" s="148"/>
    </row>
    <row r="68" spans="1:48" ht="27" customHeight="1">
      <c r="A68" s="55" t="s">
        <v>103</v>
      </c>
      <c r="B68" s="315" t="s">
        <v>102</v>
      </c>
      <c r="C68" s="316"/>
      <c r="D68" s="15" t="s">
        <v>311</v>
      </c>
      <c r="E68" s="185" t="s">
        <v>471</v>
      </c>
      <c r="F68" s="196">
        <v>3.808</v>
      </c>
      <c r="G68" s="40">
        <v>1.071</v>
      </c>
      <c r="H68" s="197">
        <v>2.4</v>
      </c>
      <c r="I68" s="197"/>
      <c r="J68" s="185"/>
      <c r="K68" s="40" t="s">
        <v>554</v>
      </c>
      <c r="L68" s="40" t="s">
        <v>550</v>
      </c>
      <c r="M68" s="40" t="s">
        <v>550</v>
      </c>
      <c r="N68" s="40" t="s">
        <v>550</v>
      </c>
      <c r="O68" s="40" t="s">
        <v>550</v>
      </c>
      <c r="P68" s="40" t="s">
        <v>550</v>
      </c>
      <c r="Q68" s="40" t="s">
        <v>550</v>
      </c>
      <c r="R68" s="40" t="s">
        <v>550</v>
      </c>
      <c r="S68" s="40" t="s">
        <v>550</v>
      </c>
      <c r="T68" s="221">
        <f>0.44*20*1.19</f>
        <v>10.472</v>
      </c>
      <c r="U68" s="197">
        <v>2.86</v>
      </c>
      <c r="V68" s="197">
        <v>0.27</v>
      </c>
      <c r="W68" s="197"/>
      <c r="X68" s="185"/>
      <c r="Y68" s="185"/>
      <c r="Z68" s="185" t="s">
        <v>548</v>
      </c>
      <c r="AA68" s="197">
        <v>4.76</v>
      </c>
      <c r="AB68" s="197">
        <v>3.9</v>
      </c>
      <c r="AC68" s="197">
        <v>3.9</v>
      </c>
      <c r="AD68" s="185" t="s">
        <v>435</v>
      </c>
      <c r="AE68" s="197">
        <v>7.14</v>
      </c>
      <c r="AF68" s="197">
        <v>7.14</v>
      </c>
      <c r="AG68" s="197">
        <v>3.57</v>
      </c>
      <c r="AH68" s="197">
        <v>3.57</v>
      </c>
      <c r="AI68" s="197">
        <v>4.17</v>
      </c>
      <c r="AJ68" s="197">
        <v>4.17</v>
      </c>
      <c r="AK68" s="197">
        <v>3.21</v>
      </c>
      <c r="AL68" s="197">
        <v>4.9</v>
      </c>
      <c r="AM68" s="197">
        <v>4.9</v>
      </c>
      <c r="AN68" s="185"/>
      <c r="AO68" s="185" t="s">
        <v>477</v>
      </c>
      <c r="AP68" s="197">
        <f>10*0.32</f>
        <v>3.2</v>
      </c>
      <c r="AQ68" s="185" t="s">
        <v>488</v>
      </c>
      <c r="AR68" s="185" t="s">
        <v>493</v>
      </c>
      <c r="AS68" s="185" t="s">
        <v>493</v>
      </c>
      <c r="AT68" s="148"/>
      <c r="AU68" s="148"/>
      <c r="AV68" s="148"/>
    </row>
    <row r="69" spans="1:48" ht="27" customHeight="1">
      <c r="A69" s="55" t="s">
        <v>104</v>
      </c>
      <c r="B69" s="315" t="s">
        <v>105</v>
      </c>
      <c r="C69" s="316"/>
      <c r="D69" s="15" t="s">
        <v>310</v>
      </c>
      <c r="E69" s="185" t="s">
        <v>471</v>
      </c>
      <c r="F69" s="196"/>
      <c r="G69" s="40"/>
      <c r="H69" s="185" t="s">
        <v>370</v>
      </c>
      <c r="I69" s="185"/>
      <c r="J69" s="185"/>
      <c r="K69" s="40" t="s">
        <v>550</v>
      </c>
      <c r="L69" s="40" t="s">
        <v>550</v>
      </c>
      <c r="M69" s="40" t="s">
        <v>550</v>
      </c>
      <c r="N69" s="40" t="s">
        <v>550</v>
      </c>
      <c r="O69" s="40" t="s">
        <v>550</v>
      </c>
      <c r="P69" s="40" t="s">
        <v>550</v>
      </c>
      <c r="Q69" s="40" t="s">
        <v>550</v>
      </c>
      <c r="R69" s="40" t="s">
        <v>550</v>
      </c>
      <c r="S69" s="40" t="s">
        <v>550</v>
      </c>
      <c r="T69" s="197"/>
      <c r="U69" s="185" t="s">
        <v>420</v>
      </c>
      <c r="V69" s="185" t="s">
        <v>427</v>
      </c>
      <c r="W69" s="197"/>
      <c r="X69" s="185"/>
      <c r="Y69" s="185"/>
      <c r="Z69" s="185" t="s">
        <v>548</v>
      </c>
      <c r="AA69" s="185" t="s">
        <v>435</v>
      </c>
      <c r="AB69" s="197" t="s">
        <v>435</v>
      </c>
      <c r="AC69" s="185" t="s">
        <v>435</v>
      </c>
      <c r="AD69" s="185" t="s">
        <v>435</v>
      </c>
      <c r="AE69" s="197" t="s">
        <v>435</v>
      </c>
      <c r="AF69" s="197" t="s">
        <v>435</v>
      </c>
      <c r="AG69" s="197"/>
      <c r="AH69" s="197"/>
      <c r="AI69" s="197"/>
      <c r="AJ69" s="197"/>
      <c r="AK69" s="197"/>
      <c r="AL69" s="197" t="s">
        <v>435</v>
      </c>
      <c r="AM69" s="197" t="s">
        <v>435</v>
      </c>
      <c r="AN69" s="197" t="s">
        <v>435</v>
      </c>
      <c r="AO69" s="185" t="s">
        <v>477</v>
      </c>
      <c r="AP69" s="197">
        <f>10*0.32</f>
        <v>3.2</v>
      </c>
      <c r="AQ69" s="185" t="s">
        <v>488</v>
      </c>
      <c r="AR69" s="185" t="s">
        <v>493</v>
      </c>
      <c r="AS69" s="185" t="s">
        <v>493</v>
      </c>
      <c r="AT69" s="148"/>
      <c r="AU69" s="148"/>
      <c r="AV69" s="148"/>
    </row>
    <row r="70" spans="1:48" ht="27" customHeight="1" thickBot="1">
      <c r="A70" s="16" t="s">
        <v>106</v>
      </c>
      <c r="B70" s="317" t="s">
        <v>105</v>
      </c>
      <c r="C70" s="318"/>
      <c r="D70" s="73" t="s">
        <v>311</v>
      </c>
      <c r="E70" s="215" t="s">
        <v>471</v>
      </c>
      <c r="F70" s="211"/>
      <c r="G70" s="41"/>
      <c r="H70" s="214" t="s">
        <v>370</v>
      </c>
      <c r="I70" s="214"/>
      <c r="J70" s="214"/>
      <c r="K70" s="41" t="s">
        <v>550</v>
      </c>
      <c r="L70" s="41" t="s">
        <v>550</v>
      </c>
      <c r="M70" s="41" t="s">
        <v>550</v>
      </c>
      <c r="N70" s="41" t="s">
        <v>550</v>
      </c>
      <c r="O70" s="41" t="s">
        <v>550</v>
      </c>
      <c r="P70" s="41" t="s">
        <v>550</v>
      </c>
      <c r="Q70" s="41" t="s">
        <v>550</v>
      </c>
      <c r="R70" s="41" t="s">
        <v>550</v>
      </c>
      <c r="S70" s="41" t="s">
        <v>550</v>
      </c>
      <c r="T70" s="210"/>
      <c r="U70" s="214" t="s">
        <v>420</v>
      </c>
      <c r="V70" s="214" t="s">
        <v>427</v>
      </c>
      <c r="W70" s="210"/>
      <c r="X70" s="214"/>
      <c r="Y70" s="214"/>
      <c r="Z70" s="214" t="s">
        <v>548</v>
      </c>
      <c r="AA70" s="214" t="s">
        <v>435</v>
      </c>
      <c r="AB70" s="214" t="s">
        <v>435</v>
      </c>
      <c r="AC70" s="214" t="s">
        <v>435</v>
      </c>
      <c r="AD70" s="214" t="s">
        <v>435</v>
      </c>
      <c r="AE70" s="210" t="s">
        <v>435</v>
      </c>
      <c r="AF70" s="210" t="s">
        <v>435</v>
      </c>
      <c r="AG70" s="210"/>
      <c r="AH70" s="210"/>
      <c r="AI70" s="210"/>
      <c r="AJ70" s="210"/>
      <c r="AK70" s="210"/>
      <c r="AL70" s="222" t="s">
        <v>435</v>
      </c>
      <c r="AM70" s="222" t="s">
        <v>435</v>
      </c>
      <c r="AN70" s="222" t="s">
        <v>435</v>
      </c>
      <c r="AO70" s="214" t="s">
        <v>477</v>
      </c>
      <c r="AP70" s="210">
        <f>10*0.32</f>
        <v>3.2</v>
      </c>
      <c r="AQ70" s="214" t="s">
        <v>488</v>
      </c>
      <c r="AR70" s="214" t="s">
        <v>493</v>
      </c>
      <c r="AS70" s="214" t="s">
        <v>493</v>
      </c>
      <c r="AT70" s="148"/>
      <c r="AU70" s="148"/>
      <c r="AV70" s="148"/>
    </row>
    <row r="71" spans="1:48" ht="18" customHeight="1" thickBot="1">
      <c r="A71" s="13" t="s">
        <v>107</v>
      </c>
      <c r="B71" s="280" t="s">
        <v>108</v>
      </c>
      <c r="C71" s="314"/>
      <c r="D71" s="12" t="s">
        <v>11</v>
      </c>
      <c r="E71" s="169" t="s">
        <v>471</v>
      </c>
      <c r="F71" s="223">
        <v>0</v>
      </c>
      <c r="G71" s="11">
        <v>0</v>
      </c>
      <c r="H71" s="179">
        <v>0</v>
      </c>
      <c r="I71" s="169"/>
      <c r="J71" s="181">
        <v>0</v>
      </c>
      <c r="K71" s="181">
        <v>0</v>
      </c>
      <c r="L71" s="181">
        <v>0</v>
      </c>
      <c r="M71" s="181">
        <v>0</v>
      </c>
      <c r="N71" s="181">
        <v>0</v>
      </c>
      <c r="O71" s="181">
        <v>0</v>
      </c>
      <c r="P71" s="181">
        <v>0</v>
      </c>
      <c r="Q71" s="181">
        <v>0</v>
      </c>
      <c r="R71" s="181">
        <v>0</v>
      </c>
      <c r="S71" s="181">
        <v>0</v>
      </c>
      <c r="T71" s="181">
        <v>0</v>
      </c>
      <c r="U71" s="181">
        <v>0</v>
      </c>
      <c r="V71" s="169" t="s">
        <v>427</v>
      </c>
      <c r="W71" s="179"/>
      <c r="X71" s="169"/>
      <c r="Y71" s="169"/>
      <c r="Z71" s="169" t="s">
        <v>548</v>
      </c>
      <c r="AA71" s="169" t="s">
        <v>435</v>
      </c>
      <c r="AB71" s="169" t="s">
        <v>435</v>
      </c>
      <c r="AC71" s="169" t="s">
        <v>435</v>
      </c>
      <c r="AD71" s="181">
        <v>0</v>
      </c>
      <c r="AE71" s="181">
        <v>0</v>
      </c>
      <c r="AF71" s="181">
        <v>0</v>
      </c>
      <c r="AG71" s="179"/>
      <c r="AH71" s="179"/>
      <c r="AI71" s="179"/>
      <c r="AJ71" s="179"/>
      <c r="AK71" s="179"/>
      <c r="AL71" s="179" t="s">
        <v>435</v>
      </c>
      <c r="AM71" s="179"/>
      <c r="AN71" s="169"/>
      <c r="AO71" s="169" t="s">
        <v>477</v>
      </c>
      <c r="AP71" s="181">
        <v>0</v>
      </c>
      <c r="AQ71" s="169" t="s">
        <v>477</v>
      </c>
      <c r="AR71" s="169" t="s">
        <v>493</v>
      </c>
      <c r="AS71" s="169" t="s">
        <v>493</v>
      </c>
      <c r="AT71" s="148"/>
      <c r="AU71" s="148"/>
      <c r="AV71" s="148"/>
    </row>
    <row r="72" spans="1:48" ht="24" customHeight="1" thickBot="1">
      <c r="A72" s="57" t="s">
        <v>109</v>
      </c>
      <c r="B72" s="303" t="s">
        <v>317</v>
      </c>
      <c r="C72" s="291"/>
      <c r="D72" s="291"/>
      <c r="E72" s="186"/>
      <c r="F72" s="224"/>
      <c r="G72" s="160"/>
      <c r="H72" s="225"/>
      <c r="I72" s="225" t="s">
        <v>383</v>
      </c>
      <c r="J72" s="225"/>
      <c r="K72" s="225"/>
      <c r="M72" s="225"/>
      <c r="N72" s="225"/>
      <c r="O72" s="225"/>
      <c r="P72" s="225"/>
      <c r="Q72" s="225"/>
      <c r="R72" s="225"/>
      <c r="S72" s="225"/>
      <c r="T72" s="225"/>
      <c r="U72" s="225"/>
      <c r="V72" s="225"/>
      <c r="W72" s="225"/>
      <c r="X72" s="225" t="s">
        <v>435</v>
      </c>
      <c r="Y72" s="225"/>
      <c r="Z72" s="225"/>
      <c r="AA72" s="225"/>
      <c r="AB72" s="225"/>
      <c r="AC72" s="225"/>
      <c r="AD72" s="225"/>
      <c r="AE72" s="225"/>
      <c r="AF72" s="225"/>
      <c r="AG72" s="225"/>
      <c r="AH72" s="225"/>
      <c r="AI72" s="225"/>
      <c r="AJ72" s="225"/>
      <c r="AK72" s="225"/>
      <c r="AL72" s="225"/>
      <c r="AM72" s="225"/>
      <c r="AN72" s="225"/>
      <c r="AO72" s="225"/>
      <c r="AP72" s="225"/>
      <c r="AQ72" s="225"/>
      <c r="AR72" s="186"/>
      <c r="AS72" s="225"/>
      <c r="AT72" s="148"/>
      <c r="AU72" s="148"/>
      <c r="AV72" s="148"/>
    </row>
    <row r="73" spans="1:48" ht="83.25" customHeight="1" thickBot="1">
      <c r="A73" s="55" t="s">
        <v>110</v>
      </c>
      <c r="B73" s="290" t="s">
        <v>318</v>
      </c>
      <c r="C73" s="275"/>
      <c r="D73" s="275"/>
      <c r="E73" s="185" t="s">
        <v>526</v>
      </c>
      <c r="F73" s="226"/>
      <c r="G73" s="122"/>
      <c r="H73" s="227"/>
      <c r="I73" s="227"/>
      <c r="J73" s="227"/>
      <c r="K73" s="256" t="s">
        <v>555</v>
      </c>
      <c r="L73" s="267" t="s">
        <v>579</v>
      </c>
      <c r="M73" s="267" t="s">
        <v>579</v>
      </c>
      <c r="N73" s="267" t="s">
        <v>579</v>
      </c>
      <c r="O73" s="267" t="s">
        <v>579</v>
      </c>
      <c r="P73" s="272" t="s">
        <v>602</v>
      </c>
      <c r="Q73" s="272" t="s">
        <v>601</v>
      </c>
      <c r="R73" s="272" t="s">
        <v>599</v>
      </c>
      <c r="S73" s="272" t="s">
        <v>601</v>
      </c>
      <c r="T73" s="227"/>
      <c r="U73" s="227" t="s">
        <v>421</v>
      </c>
      <c r="V73" s="227" t="s">
        <v>428</v>
      </c>
      <c r="W73" s="227"/>
      <c r="X73" s="227"/>
      <c r="Y73" s="227"/>
      <c r="Z73" s="227" t="s">
        <v>548</v>
      </c>
      <c r="AA73" s="227"/>
      <c r="AB73" s="227"/>
      <c r="AC73" s="227"/>
      <c r="AD73" s="227" t="s">
        <v>449</v>
      </c>
      <c r="AE73" s="227" t="s">
        <v>449</v>
      </c>
      <c r="AF73" s="227" t="s">
        <v>449</v>
      </c>
      <c r="AG73" s="227"/>
      <c r="AH73" s="227"/>
      <c r="AI73" s="227"/>
      <c r="AJ73" s="227" t="s">
        <v>567</v>
      </c>
      <c r="AK73" s="227"/>
      <c r="AL73" s="227"/>
      <c r="AM73" s="227"/>
      <c r="AN73" s="227"/>
      <c r="AO73" s="227"/>
      <c r="AP73" s="227"/>
      <c r="AQ73" s="227"/>
      <c r="AR73" s="185" t="s">
        <v>424</v>
      </c>
      <c r="AS73" s="227" t="s">
        <v>424</v>
      </c>
      <c r="AT73" s="148"/>
      <c r="AU73" s="148"/>
      <c r="AV73" s="148"/>
    </row>
    <row r="74" spans="1:48" ht="103.5" customHeight="1" thickBot="1">
      <c r="A74" s="16" t="s">
        <v>112</v>
      </c>
      <c r="B74" s="276" t="s">
        <v>319</v>
      </c>
      <c r="C74" s="277"/>
      <c r="D74" s="277"/>
      <c r="E74" s="185" t="s">
        <v>525</v>
      </c>
      <c r="F74" s="228"/>
      <c r="G74" s="229" t="s">
        <v>401</v>
      </c>
      <c r="H74" s="230" t="s">
        <v>371</v>
      </c>
      <c r="I74" s="179"/>
      <c r="J74" s="179"/>
      <c r="K74" s="255" t="s">
        <v>583</v>
      </c>
      <c r="L74" s="266" t="s">
        <v>550</v>
      </c>
      <c r="M74" s="255" t="s">
        <v>584</v>
      </c>
      <c r="N74" s="257" t="s">
        <v>587</v>
      </c>
      <c r="O74" s="255" t="s">
        <v>584</v>
      </c>
      <c r="P74" s="255" t="s">
        <v>584</v>
      </c>
      <c r="Q74" s="255" t="s">
        <v>597</v>
      </c>
      <c r="R74" s="255" t="s">
        <v>584</v>
      </c>
      <c r="S74" s="255"/>
      <c r="T74" s="214"/>
      <c r="U74" s="230" t="s">
        <v>514</v>
      </c>
      <c r="V74" s="230" t="s">
        <v>428</v>
      </c>
      <c r="W74" s="230"/>
      <c r="X74" s="230"/>
      <c r="Y74" s="230"/>
      <c r="Z74" s="230" t="s">
        <v>548</v>
      </c>
      <c r="AA74" s="230" t="s">
        <v>442</v>
      </c>
      <c r="AB74" s="230"/>
      <c r="AC74" s="230"/>
      <c r="AD74" s="230" t="s">
        <v>450</v>
      </c>
      <c r="AE74" s="230" t="s">
        <v>435</v>
      </c>
      <c r="AF74" s="230" t="s">
        <v>435</v>
      </c>
      <c r="AG74" s="230"/>
      <c r="AH74" s="230"/>
      <c r="AI74" s="230"/>
      <c r="AJ74" s="230" t="s">
        <v>568</v>
      </c>
      <c r="AK74" s="230"/>
      <c r="AL74" s="230" t="s">
        <v>460</v>
      </c>
      <c r="AM74" s="230" t="s">
        <v>464</v>
      </c>
      <c r="AN74" s="230" t="s">
        <v>462</v>
      </c>
      <c r="AO74" s="230" t="s">
        <v>478</v>
      </c>
      <c r="AP74" s="230" t="s">
        <v>486</v>
      </c>
      <c r="AQ74" s="230" t="s">
        <v>489</v>
      </c>
      <c r="AR74" s="214" t="s">
        <v>523</v>
      </c>
      <c r="AS74" s="230" t="s">
        <v>494</v>
      </c>
      <c r="AT74" s="148"/>
      <c r="AU74" s="148"/>
      <c r="AV74" s="148"/>
    </row>
    <row r="75" spans="1:48" ht="20.25" customHeight="1">
      <c r="A75" s="57" t="s">
        <v>114</v>
      </c>
      <c r="B75" s="303" t="s">
        <v>115</v>
      </c>
      <c r="C75" s="291"/>
      <c r="D75" s="291"/>
      <c r="E75" s="186"/>
      <c r="F75" s="224"/>
      <c r="G75" s="160"/>
      <c r="H75" s="225"/>
      <c r="I75" s="225" t="s">
        <v>372</v>
      </c>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186"/>
      <c r="AS75" s="225"/>
      <c r="AT75" s="148"/>
      <c r="AU75" s="148"/>
      <c r="AV75" s="148"/>
    </row>
    <row r="76" spans="1:48" ht="42" customHeight="1">
      <c r="A76" s="55" t="s">
        <v>116</v>
      </c>
      <c r="B76" s="315" t="s">
        <v>117</v>
      </c>
      <c r="C76" s="286"/>
      <c r="D76" s="286"/>
      <c r="E76" s="185" t="s">
        <v>527</v>
      </c>
      <c r="F76" s="226" t="s">
        <v>372</v>
      </c>
      <c r="G76" s="231" t="s">
        <v>402</v>
      </c>
      <c r="H76" s="227" t="s">
        <v>372</v>
      </c>
      <c r="I76" s="227" t="s">
        <v>384</v>
      </c>
      <c r="J76" s="227" t="s">
        <v>509</v>
      </c>
      <c r="K76" s="257" t="s">
        <v>556</v>
      </c>
      <c r="L76" s="257" t="s">
        <v>556</v>
      </c>
      <c r="M76" s="257" t="s">
        <v>556</v>
      </c>
      <c r="N76" s="257" t="s">
        <v>556</v>
      </c>
      <c r="O76" s="257" t="s">
        <v>556</v>
      </c>
      <c r="P76" s="257" t="s">
        <v>556</v>
      </c>
      <c r="Q76" s="257" t="s">
        <v>556</v>
      </c>
      <c r="R76" s="257" t="s">
        <v>556</v>
      </c>
      <c r="S76" s="257" t="s">
        <v>556</v>
      </c>
      <c r="T76" s="227" t="s">
        <v>413</v>
      </c>
      <c r="U76" s="227" t="s">
        <v>422</v>
      </c>
      <c r="V76" s="227" t="s">
        <v>429</v>
      </c>
      <c r="W76" s="227" t="s">
        <v>372</v>
      </c>
      <c r="X76" s="232" t="s">
        <v>516</v>
      </c>
      <c r="Y76" s="232" t="s">
        <v>516</v>
      </c>
      <c r="Z76" s="232" t="s">
        <v>548</v>
      </c>
      <c r="AA76" s="227" t="s">
        <v>443</v>
      </c>
      <c r="AB76" s="227" t="s">
        <v>443</v>
      </c>
      <c r="AC76" s="227" t="s">
        <v>443</v>
      </c>
      <c r="AD76" s="227" t="s">
        <v>451</v>
      </c>
      <c r="AE76" s="227" t="s">
        <v>451</v>
      </c>
      <c r="AF76" s="227" t="s">
        <v>451</v>
      </c>
      <c r="AG76" s="227" t="s">
        <v>405</v>
      </c>
      <c r="AH76" s="227" t="s">
        <v>405</v>
      </c>
      <c r="AI76" s="227" t="s">
        <v>405</v>
      </c>
      <c r="AJ76" s="227" t="s">
        <v>405</v>
      </c>
      <c r="AK76" s="227" t="s">
        <v>405</v>
      </c>
      <c r="AL76" s="227" t="s">
        <v>451</v>
      </c>
      <c r="AM76" s="227" t="s">
        <v>451</v>
      </c>
      <c r="AN76" s="227" t="s">
        <v>451</v>
      </c>
      <c r="AO76" s="227" t="s">
        <v>395</v>
      </c>
      <c r="AP76" s="227" t="s">
        <v>395</v>
      </c>
      <c r="AQ76" s="227" t="s">
        <v>395</v>
      </c>
      <c r="AR76" s="185" t="s">
        <v>493</v>
      </c>
      <c r="AS76" s="227" t="s">
        <v>493</v>
      </c>
      <c r="AT76" s="148"/>
      <c r="AU76" s="148"/>
      <c r="AV76" s="148"/>
    </row>
    <row r="77" spans="1:48" ht="58.5" customHeight="1">
      <c r="A77" s="55" t="s">
        <v>118</v>
      </c>
      <c r="B77" s="315" t="s">
        <v>119</v>
      </c>
      <c r="C77" s="286"/>
      <c r="D77" s="286"/>
      <c r="E77" s="185" t="s">
        <v>527</v>
      </c>
      <c r="F77" s="226" t="s">
        <v>373</v>
      </c>
      <c r="G77" s="122" t="s">
        <v>403</v>
      </c>
      <c r="H77" s="227" t="s">
        <v>373</v>
      </c>
      <c r="I77" s="227"/>
      <c r="J77" s="227" t="s">
        <v>510</v>
      </c>
      <c r="K77" s="257" t="s">
        <v>557</v>
      </c>
      <c r="L77" s="257" t="s">
        <v>557</v>
      </c>
      <c r="M77" s="257" t="s">
        <v>557</v>
      </c>
      <c r="N77" s="257" t="s">
        <v>557</v>
      </c>
      <c r="O77" s="257" t="s">
        <v>557</v>
      </c>
      <c r="P77" s="257" t="s">
        <v>557</v>
      </c>
      <c r="Q77" s="257" t="s">
        <v>557</v>
      </c>
      <c r="R77" s="257" t="s">
        <v>557</v>
      </c>
      <c r="S77" s="257" t="s">
        <v>557</v>
      </c>
      <c r="T77" s="227" t="s">
        <v>414</v>
      </c>
      <c r="U77" s="227" t="s">
        <v>423</v>
      </c>
      <c r="V77" s="227" t="s">
        <v>430</v>
      </c>
      <c r="W77" s="227" t="s">
        <v>373</v>
      </c>
      <c r="X77" s="232" t="s">
        <v>517</v>
      </c>
      <c r="Y77" s="232" t="s">
        <v>517</v>
      </c>
      <c r="Z77" s="232" t="s">
        <v>548</v>
      </c>
      <c r="AA77" s="227" t="s">
        <v>444</v>
      </c>
      <c r="AB77" s="227" t="s">
        <v>444</v>
      </c>
      <c r="AC77" s="227" t="s">
        <v>444</v>
      </c>
      <c r="AD77" s="227" t="s">
        <v>452</v>
      </c>
      <c r="AE77" s="227" t="s">
        <v>452</v>
      </c>
      <c r="AF77" s="227" t="s">
        <v>452</v>
      </c>
      <c r="AG77" s="227" t="s">
        <v>504</v>
      </c>
      <c r="AH77" s="227" t="s">
        <v>504</v>
      </c>
      <c r="AI77" s="227" t="s">
        <v>504</v>
      </c>
      <c r="AJ77" s="227" t="s">
        <v>504</v>
      </c>
      <c r="AK77" s="227" t="s">
        <v>504</v>
      </c>
      <c r="AL77" s="227" t="s">
        <v>452</v>
      </c>
      <c r="AM77" s="227" t="s">
        <v>452</v>
      </c>
      <c r="AN77" s="227" t="s">
        <v>452</v>
      </c>
      <c r="AO77" s="227" t="s">
        <v>479</v>
      </c>
      <c r="AP77" s="227" t="s">
        <v>479</v>
      </c>
      <c r="AQ77" s="227" t="s">
        <v>479</v>
      </c>
      <c r="AR77" s="185" t="s">
        <v>493</v>
      </c>
      <c r="AS77" s="227" t="s">
        <v>493</v>
      </c>
      <c r="AT77" s="148"/>
      <c r="AU77" s="148"/>
      <c r="AV77" s="148"/>
    </row>
    <row r="78" spans="1:48" ht="36" customHeight="1">
      <c r="A78" s="55" t="s">
        <v>120</v>
      </c>
      <c r="B78" s="315" t="s">
        <v>121</v>
      </c>
      <c r="C78" s="286"/>
      <c r="D78" s="286"/>
      <c r="E78" s="185" t="s">
        <v>528</v>
      </c>
      <c r="F78" s="226" t="s">
        <v>373</v>
      </c>
      <c r="G78" s="122"/>
      <c r="H78" s="227" t="s">
        <v>370</v>
      </c>
      <c r="I78" s="227"/>
      <c r="J78" s="227"/>
      <c r="K78" s="306" t="s">
        <v>558</v>
      </c>
      <c r="L78" s="306" t="s">
        <v>558</v>
      </c>
      <c r="M78" s="306" t="s">
        <v>558</v>
      </c>
      <c r="N78" s="306" t="s">
        <v>558</v>
      </c>
      <c r="O78" s="306" t="s">
        <v>558</v>
      </c>
      <c r="P78" s="306" t="s">
        <v>558</v>
      </c>
      <c r="Q78" s="306" t="s">
        <v>558</v>
      </c>
      <c r="R78" s="306" t="s">
        <v>558</v>
      </c>
      <c r="S78" s="306" t="s">
        <v>558</v>
      </c>
      <c r="T78" s="227" t="s">
        <v>415</v>
      </c>
      <c r="U78" s="227" t="s">
        <v>420</v>
      </c>
      <c r="V78" s="227" t="s">
        <v>427</v>
      </c>
      <c r="W78" s="227"/>
      <c r="X78" s="227" t="s">
        <v>435</v>
      </c>
      <c r="Y78" s="227" t="s">
        <v>438</v>
      </c>
      <c r="Z78" s="227" t="s">
        <v>548</v>
      </c>
      <c r="AA78" s="227" t="s">
        <v>435</v>
      </c>
      <c r="AB78" s="227" t="s">
        <v>435</v>
      </c>
      <c r="AC78" s="227" t="s">
        <v>435</v>
      </c>
      <c r="AD78" s="227" t="s">
        <v>452</v>
      </c>
      <c r="AE78" s="227" t="s">
        <v>452</v>
      </c>
      <c r="AF78" s="227" t="s">
        <v>452</v>
      </c>
      <c r="AG78" s="227"/>
      <c r="AH78" s="227"/>
      <c r="AI78" s="227"/>
      <c r="AJ78" s="227"/>
      <c r="AK78" s="227"/>
      <c r="AL78" s="222" t="s">
        <v>435</v>
      </c>
      <c r="AM78" s="222" t="s">
        <v>435</v>
      </c>
      <c r="AN78" s="222" t="s">
        <v>435</v>
      </c>
      <c r="AO78" s="227" t="s">
        <v>480</v>
      </c>
      <c r="AP78" s="227" t="s">
        <v>480</v>
      </c>
      <c r="AQ78" s="227" t="s">
        <v>480</v>
      </c>
      <c r="AR78" s="185" t="s">
        <v>493</v>
      </c>
      <c r="AS78" s="227" t="s">
        <v>493</v>
      </c>
      <c r="AT78" s="148"/>
      <c r="AU78" s="148"/>
      <c r="AV78" s="148"/>
    </row>
    <row r="79" spans="1:48" ht="38.25" customHeight="1" thickBot="1">
      <c r="A79" s="16" t="s">
        <v>122</v>
      </c>
      <c r="B79" s="317" t="s">
        <v>123</v>
      </c>
      <c r="C79" s="288"/>
      <c r="D79" s="288"/>
      <c r="E79" s="214" t="s">
        <v>528</v>
      </c>
      <c r="F79" s="228" t="s">
        <v>380</v>
      </c>
      <c r="G79" s="229"/>
      <c r="H79" s="230" t="s">
        <v>370</v>
      </c>
      <c r="I79" s="230"/>
      <c r="J79" s="230"/>
      <c r="K79" s="307"/>
      <c r="L79" s="307"/>
      <c r="M79" s="307"/>
      <c r="N79" s="307"/>
      <c r="O79" s="307"/>
      <c r="P79" s="308"/>
      <c r="Q79" s="308"/>
      <c r="R79" s="308"/>
      <c r="S79" s="308"/>
      <c r="T79" s="230" t="s">
        <v>416</v>
      </c>
      <c r="U79" s="230" t="s">
        <v>420</v>
      </c>
      <c r="V79" s="230" t="s">
        <v>431</v>
      </c>
      <c r="W79" s="230" t="s">
        <v>515</v>
      </c>
      <c r="X79" s="230" t="s">
        <v>435</v>
      </c>
      <c r="Y79" s="230" t="s">
        <v>438</v>
      </c>
      <c r="Z79" s="230" t="s">
        <v>548</v>
      </c>
      <c r="AA79" s="230" t="s">
        <v>435</v>
      </c>
      <c r="AB79" s="230" t="s">
        <v>435</v>
      </c>
      <c r="AC79" s="230" t="s">
        <v>502</v>
      </c>
      <c r="AD79" s="230" t="s">
        <v>453</v>
      </c>
      <c r="AE79" s="230" t="s">
        <v>453</v>
      </c>
      <c r="AF79" s="230" t="s">
        <v>453</v>
      </c>
      <c r="AG79" s="230"/>
      <c r="AH79" s="230"/>
      <c r="AI79" s="230"/>
      <c r="AJ79" s="230"/>
      <c r="AK79" s="230"/>
      <c r="AL79" s="230" t="s">
        <v>453</v>
      </c>
      <c r="AM79" s="230" t="s">
        <v>453</v>
      </c>
      <c r="AN79" s="230" t="s">
        <v>453</v>
      </c>
      <c r="AO79" s="230" t="s">
        <v>481</v>
      </c>
      <c r="AP79" s="230" t="s">
        <v>481</v>
      </c>
      <c r="AQ79" s="230" t="s">
        <v>481</v>
      </c>
      <c r="AR79" s="214" t="s">
        <v>493</v>
      </c>
      <c r="AS79" s="230" t="s">
        <v>493</v>
      </c>
      <c r="AT79" s="148"/>
      <c r="AU79" s="148"/>
      <c r="AV79" s="148"/>
    </row>
    <row r="80" spans="1:48" ht="20.25" customHeight="1" thickBot="1">
      <c r="A80" s="42" t="s">
        <v>124</v>
      </c>
      <c r="B80" s="313" t="s">
        <v>125</v>
      </c>
      <c r="C80" s="278"/>
      <c r="D80" s="278"/>
      <c r="E80" s="169"/>
      <c r="F80" s="233"/>
      <c r="G80" s="159"/>
      <c r="H80" s="234"/>
      <c r="I80" s="234" t="s">
        <v>385</v>
      </c>
      <c r="J80" s="234"/>
      <c r="K80" s="234"/>
      <c r="L80" s="234"/>
      <c r="M80" s="234"/>
      <c r="N80" s="234"/>
      <c r="O80" s="234"/>
      <c r="P80" s="234"/>
      <c r="Q80" s="234"/>
      <c r="R80" s="234"/>
      <c r="S80" s="234"/>
      <c r="T80" s="234"/>
      <c r="U80" s="234"/>
      <c r="V80" s="234"/>
      <c r="W80" s="234"/>
      <c r="X80" s="234" t="s">
        <v>435</v>
      </c>
      <c r="Y80" s="234"/>
      <c r="Z80" s="234" t="s">
        <v>548</v>
      </c>
      <c r="AA80" s="234"/>
      <c r="AB80" s="234"/>
      <c r="AC80" s="234"/>
      <c r="AD80" s="234"/>
      <c r="AE80" s="234"/>
      <c r="AF80" s="234"/>
      <c r="AG80" s="234"/>
      <c r="AH80" s="234"/>
      <c r="AI80" s="234"/>
      <c r="AJ80" s="234"/>
      <c r="AK80" s="234"/>
      <c r="AL80" s="234"/>
      <c r="AM80" s="234"/>
      <c r="AN80" s="234"/>
      <c r="AO80" s="234"/>
      <c r="AP80" s="234"/>
      <c r="AQ80" s="234"/>
      <c r="AR80" s="201"/>
      <c r="AS80" s="234"/>
      <c r="AT80" s="148"/>
      <c r="AU80" s="148"/>
      <c r="AV80" s="148"/>
    </row>
    <row r="81" spans="1:48" ht="24.75" customHeight="1">
      <c r="A81" s="79" t="s">
        <v>126</v>
      </c>
      <c r="B81" s="279" t="s">
        <v>117</v>
      </c>
      <c r="C81" s="291"/>
      <c r="D81" s="292"/>
      <c r="E81" s="186"/>
      <c r="F81" s="226" t="s">
        <v>372</v>
      </c>
      <c r="G81" s="231" t="s">
        <v>402</v>
      </c>
      <c r="H81" s="227" t="s">
        <v>372</v>
      </c>
      <c r="I81" s="227" t="s">
        <v>386</v>
      </c>
      <c r="J81" s="227" t="s">
        <v>509</v>
      </c>
      <c r="K81" s="257" t="s">
        <v>556</v>
      </c>
      <c r="L81" s="227" t="s">
        <v>550</v>
      </c>
      <c r="M81" s="227" t="s">
        <v>550</v>
      </c>
      <c r="N81" s="227" t="s">
        <v>550</v>
      </c>
      <c r="O81" s="227" t="s">
        <v>550</v>
      </c>
      <c r="P81" s="227" t="s">
        <v>550</v>
      </c>
      <c r="Q81" s="227" t="s">
        <v>550</v>
      </c>
      <c r="R81" s="227" t="s">
        <v>550</v>
      </c>
      <c r="S81" s="227" t="s">
        <v>550</v>
      </c>
      <c r="T81" s="227" t="s">
        <v>413</v>
      </c>
      <c r="U81" s="227" t="s">
        <v>422</v>
      </c>
      <c r="V81" s="227" t="s">
        <v>429</v>
      </c>
      <c r="W81" s="227"/>
      <c r="X81" s="227" t="s">
        <v>435</v>
      </c>
      <c r="Y81" s="227"/>
      <c r="Z81" s="227" t="s">
        <v>548</v>
      </c>
      <c r="AA81" s="227" t="s">
        <v>443</v>
      </c>
      <c r="AB81" s="227" t="s">
        <v>443</v>
      </c>
      <c r="AC81" s="227" t="s">
        <v>443</v>
      </c>
      <c r="AD81" s="227" t="s">
        <v>435</v>
      </c>
      <c r="AE81" s="227" t="s">
        <v>451</v>
      </c>
      <c r="AF81" s="227" t="s">
        <v>451</v>
      </c>
      <c r="AG81" s="227" t="s">
        <v>406</v>
      </c>
      <c r="AH81" s="227" t="s">
        <v>406</v>
      </c>
      <c r="AI81" s="227" t="s">
        <v>406</v>
      </c>
      <c r="AJ81" s="227" t="s">
        <v>406</v>
      </c>
      <c r="AK81" s="227" t="s">
        <v>406</v>
      </c>
      <c r="AL81" s="227" t="s">
        <v>451</v>
      </c>
      <c r="AM81" s="227" t="s">
        <v>451</v>
      </c>
      <c r="AN81" s="222" t="s">
        <v>435</v>
      </c>
      <c r="AO81" s="227" t="s">
        <v>477</v>
      </c>
      <c r="AP81" s="227" t="s">
        <v>395</v>
      </c>
      <c r="AQ81" s="227" t="s">
        <v>477</v>
      </c>
      <c r="AR81" s="185" t="s">
        <v>493</v>
      </c>
      <c r="AS81" s="227" t="s">
        <v>493</v>
      </c>
      <c r="AT81" s="148"/>
      <c r="AU81" s="148"/>
      <c r="AV81" s="148"/>
    </row>
    <row r="82" spans="1:48" ht="53.25" customHeight="1">
      <c r="A82" s="55" t="s">
        <v>127</v>
      </c>
      <c r="B82" s="315" t="s">
        <v>119</v>
      </c>
      <c r="C82" s="286"/>
      <c r="D82" s="287"/>
      <c r="E82" s="185" t="s">
        <v>474</v>
      </c>
      <c r="F82" s="226" t="s">
        <v>373</v>
      </c>
      <c r="G82" s="122" t="s">
        <v>403</v>
      </c>
      <c r="H82" s="227" t="s">
        <v>373</v>
      </c>
      <c r="I82" s="227"/>
      <c r="J82" s="227" t="s">
        <v>510</v>
      </c>
      <c r="K82" s="257" t="s">
        <v>557</v>
      </c>
      <c r="L82" s="227" t="s">
        <v>550</v>
      </c>
      <c r="M82" s="227" t="s">
        <v>550</v>
      </c>
      <c r="N82" s="227" t="s">
        <v>550</v>
      </c>
      <c r="O82" s="227" t="s">
        <v>550</v>
      </c>
      <c r="P82" s="227" t="s">
        <v>550</v>
      </c>
      <c r="Q82" s="227" t="s">
        <v>550</v>
      </c>
      <c r="R82" s="227" t="s">
        <v>550</v>
      </c>
      <c r="S82" s="227" t="s">
        <v>550</v>
      </c>
      <c r="T82" s="227" t="s">
        <v>414</v>
      </c>
      <c r="U82" s="227" t="s">
        <v>423</v>
      </c>
      <c r="V82" s="227" t="s">
        <v>430</v>
      </c>
      <c r="W82" s="227"/>
      <c r="X82" s="227" t="s">
        <v>435</v>
      </c>
      <c r="Y82" s="227"/>
      <c r="Z82" s="227" t="s">
        <v>548</v>
      </c>
      <c r="AA82" s="227" t="s">
        <v>444</v>
      </c>
      <c r="AB82" s="227" t="s">
        <v>444</v>
      </c>
      <c r="AC82" s="227" t="s">
        <v>444</v>
      </c>
      <c r="AD82" s="227" t="s">
        <v>435</v>
      </c>
      <c r="AE82" s="227" t="s">
        <v>452</v>
      </c>
      <c r="AF82" s="227" t="s">
        <v>452</v>
      </c>
      <c r="AG82" s="227" t="s">
        <v>505</v>
      </c>
      <c r="AH82" s="227" t="s">
        <v>524</v>
      </c>
      <c r="AI82" s="227" t="s">
        <v>407</v>
      </c>
      <c r="AJ82" s="227" t="s">
        <v>524</v>
      </c>
      <c r="AK82" s="227" t="s">
        <v>524</v>
      </c>
      <c r="AL82" s="227" t="s">
        <v>452</v>
      </c>
      <c r="AM82" s="227" t="s">
        <v>452</v>
      </c>
      <c r="AN82" s="222" t="s">
        <v>435</v>
      </c>
      <c r="AO82" s="227" t="s">
        <v>477</v>
      </c>
      <c r="AP82" s="227" t="s">
        <v>479</v>
      </c>
      <c r="AQ82" s="227" t="s">
        <v>477</v>
      </c>
      <c r="AR82" s="185" t="s">
        <v>493</v>
      </c>
      <c r="AS82" s="227" t="s">
        <v>493</v>
      </c>
      <c r="AT82" s="148"/>
      <c r="AU82" s="148"/>
      <c r="AV82" s="148"/>
    </row>
    <row r="83" spans="1:48" ht="39.75" customHeight="1" thickBot="1">
      <c r="A83" s="16" t="s">
        <v>128</v>
      </c>
      <c r="B83" s="317" t="s">
        <v>129</v>
      </c>
      <c r="C83" s="288"/>
      <c r="D83" s="289"/>
      <c r="E83" s="214"/>
      <c r="F83" s="228"/>
      <c r="G83" s="229"/>
      <c r="H83" s="230" t="s">
        <v>370</v>
      </c>
      <c r="I83" s="230"/>
      <c r="J83" s="230"/>
      <c r="K83" s="230" t="s">
        <v>550</v>
      </c>
      <c r="L83" s="230" t="s">
        <v>550</v>
      </c>
      <c r="M83" s="230" t="s">
        <v>550</v>
      </c>
      <c r="N83" s="230" t="s">
        <v>550</v>
      </c>
      <c r="O83" s="230" t="s">
        <v>550</v>
      </c>
      <c r="P83" s="230" t="s">
        <v>550</v>
      </c>
      <c r="Q83" s="230" t="s">
        <v>550</v>
      </c>
      <c r="R83" s="230" t="s">
        <v>550</v>
      </c>
      <c r="S83" s="230" t="s">
        <v>550</v>
      </c>
      <c r="T83" s="230"/>
      <c r="U83" s="230" t="s">
        <v>420</v>
      </c>
      <c r="V83" s="230" t="s">
        <v>427</v>
      </c>
      <c r="W83" s="230"/>
      <c r="X83" s="230" t="s">
        <v>435</v>
      </c>
      <c r="Y83" s="230"/>
      <c r="Z83" s="230" t="s">
        <v>548</v>
      </c>
      <c r="AA83" s="230" t="s">
        <v>435</v>
      </c>
      <c r="AB83" s="230" t="s">
        <v>435</v>
      </c>
      <c r="AC83" s="230" t="s">
        <v>435</v>
      </c>
      <c r="AD83" s="230" t="s">
        <v>435</v>
      </c>
      <c r="AE83" s="230" t="s">
        <v>435</v>
      </c>
      <c r="AF83" s="230" t="s">
        <v>435</v>
      </c>
      <c r="AG83" s="230"/>
      <c r="AH83" s="230"/>
      <c r="AI83" s="230"/>
      <c r="AJ83" s="230"/>
      <c r="AK83" s="230"/>
      <c r="AL83" s="210" t="s">
        <v>435</v>
      </c>
      <c r="AM83" s="210" t="s">
        <v>435</v>
      </c>
      <c r="AN83" s="210" t="s">
        <v>435</v>
      </c>
      <c r="AO83" s="230" t="s">
        <v>477</v>
      </c>
      <c r="AP83" s="230" t="s">
        <v>481</v>
      </c>
      <c r="AQ83" s="230" t="s">
        <v>477</v>
      </c>
      <c r="AR83" s="214" t="s">
        <v>493</v>
      </c>
      <c r="AS83" s="230" t="s">
        <v>493</v>
      </c>
      <c r="AT83" s="148"/>
      <c r="AU83" s="148"/>
      <c r="AV83" s="148"/>
    </row>
    <row r="84" spans="1:20" ht="14.25">
      <c r="A84" s="3"/>
      <c r="B84" s="3"/>
      <c r="T84" s="10"/>
    </row>
    <row r="85" spans="1:2" ht="14.25">
      <c r="A85" s="17" t="s">
        <v>315</v>
      </c>
      <c r="B85" s="17"/>
    </row>
    <row r="86" spans="1:2" ht="14.25">
      <c r="A86" s="17" t="s">
        <v>316</v>
      </c>
      <c r="B86" s="17"/>
    </row>
    <row r="87" spans="1:37" ht="37.5" customHeight="1">
      <c r="A87" s="311" t="s">
        <v>326</v>
      </c>
      <c r="B87" s="312"/>
      <c r="C87" s="312"/>
      <c r="D87" s="312"/>
      <c r="E87" s="312"/>
      <c r="F87" s="312"/>
      <c r="G87" s="86"/>
      <c r="H87" s="86"/>
      <c r="AG87" s="86"/>
      <c r="AH87" s="86"/>
      <c r="AI87" s="86"/>
      <c r="AJ87" s="86"/>
      <c r="AK87" s="86"/>
    </row>
    <row r="88" spans="1:37" ht="14.25">
      <c r="A88" s="321"/>
      <c r="B88" s="322"/>
      <c r="C88" s="322"/>
      <c r="D88" s="322"/>
      <c r="E88" s="322"/>
      <c r="F88" s="322"/>
      <c r="G88" s="112"/>
      <c r="H88" s="112"/>
      <c r="AG88" s="112"/>
      <c r="AH88" s="112"/>
      <c r="AI88" s="112"/>
      <c r="AJ88" s="112"/>
      <c r="AK88" s="112"/>
    </row>
  </sheetData>
  <mergeCells count="137">
    <mergeCell ref="S78:S79"/>
    <mergeCell ref="AI64:AI65"/>
    <mergeCell ref="U64:U65"/>
    <mergeCell ref="T64:T65"/>
    <mergeCell ref="V64:V65"/>
    <mergeCell ref="X64:X66"/>
    <mergeCell ref="AA64:AA65"/>
    <mergeCell ref="AD64:AD65"/>
    <mergeCell ref="AE64:AE65"/>
    <mergeCell ref="AF64:AF65"/>
    <mergeCell ref="I6:S6"/>
    <mergeCell ref="AG6:AK6"/>
    <mergeCell ref="K64:K65"/>
    <mergeCell ref="L64:L65"/>
    <mergeCell ref="M64:M65"/>
    <mergeCell ref="N64:N65"/>
    <mergeCell ref="O64:O65"/>
    <mergeCell ref="Y64:Y66"/>
    <mergeCell ref="W64:W66"/>
    <mergeCell ref="AC66:AC67"/>
    <mergeCell ref="AO6:AQ6"/>
    <mergeCell ref="AR6:AS6"/>
    <mergeCell ref="AB64:AB65"/>
    <mergeCell ref="AC64:AC65"/>
    <mergeCell ref="AB6:AC6"/>
    <mergeCell ref="AS64:AS65"/>
    <mergeCell ref="AD6:AF6"/>
    <mergeCell ref="AL64:AL65"/>
    <mergeCell ref="AM64:AM65"/>
    <mergeCell ref="AN64:AN65"/>
    <mergeCell ref="AT64:AT65"/>
    <mergeCell ref="AU64:AU65"/>
    <mergeCell ref="AV64:AV65"/>
    <mergeCell ref="AO64:AO65"/>
    <mergeCell ref="AP64:AP65"/>
    <mergeCell ref="AQ64:AQ65"/>
    <mergeCell ref="AR64:AR65"/>
    <mergeCell ref="AJ64:AJ65"/>
    <mergeCell ref="AG64:AG65"/>
    <mergeCell ref="AH64:AH65"/>
    <mergeCell ref="AL6:AN6"/>
    <mergeCell ref="AK64:AK65"/>
    <mergeCell ref="H64:H65"/>
    <mergeCell ref="G64:G65"/>
    <mergeCell ref="B57:C57"/>
    <mergeCell ref="B58:C58"/>
    <mergeCell ref="B60:C60"/>
    <mergeCell ref="B59:D59"/>
    <mergeCell ref="F64:F65"/>
    <mergeCell ref="B29:C29"/>
    <mergeCell ref="B30:C30"/>
    <mergeCell ref="B71:C71"/>
    <mergeCell ref="B63:D63"/>
    <mergeCell ref="B62:D62"/>
    <mergeCell ref="B61:C61"/>
    <mergeCell ref="B64:C64"/>
    <mergeCell ref="B68:C68"/>
    <mergeCell ref="B69:C69"/>
    <mergeCell ref="B43:C43"/>
    <mergeCell ref="B83:D83"/>
    <mergeCell ref="B72:D72"/>
    <mergeCell ref="B73:D73"/>
    <mergeCell ref="B74:D74"/>
    <mergeCell ref="B75:D75"/>
    <mergeCell ref="B76:D76"/>
    <mergeCell ref="B77:D77"/>
    <mergeCell ref="B80:D80"/>
    <mergeCell ref="B81:D81"/>
    <mergeCell ref="B78:D78"/>
    <mergeCell ref="B44:C44"/>
    <mergeCell ref="B37:C37"/>
    <mergeCell ref="B82:D82"/>
    <mergeCell ref="B79:D79"/>
    <mergeCell ref="B70:C70"/>
    <mergeCell ref="B66:C66"/>
    <mergeCell ref="B67:C67"/>
    <mergeCell ref="B55:C55"/>
    <mergeCell ref="B56:C56"/>
    <mergeCell ref="B54:C54"/>
    <mergeCell ref="B51:C51"/>
    <mergeCell ref="B47:C47"/>
    <mergeCell ref="B52:C52"/>
    <mergeCell ref="B53:C53"/>
    <mergeCell ref="B49:C49"/>
    <mergeCell ref="B48:C48"/>
    <mergeCell ref="B13:D13"/>
    <mergeCell ref="B40:C40"/>
    <mergeCell ref="B45:C45"/>
    <mergeCell ref="B46:C46"/>
    <mergeCell ref="B20:C20"/>
    <mergeCell ref="B32:C32"/>
    <mergeCell ref="B33:D33"/>
    <mergeCell ref="B38:D38"/>
    <mergeCell ref="B34:C34"/>
    <mergeCell ref="B16:C16"/>
    <mergeCell ref="B17:C17"/>
    <mergeCell ref="B39:C39"/>
    <mergeCell ref="B23:D23"/>
    <mergeCell ref="B35:C35"/>
    <mergeCell ref="B36:C36"/>
    <mergeCell ref="B24:C24"/>
    <mergeCell ref="B25:C25"/>
    <mergeCell ref="B26:C26"/>
    <mergeCell ref="B27:C27"/>
    <mergeCell ref="B28:D28"/>
    <mergeCell ref="A88:F88"/>
    <mergeCell ref="A7:D7"/>
    <mergeCell ref="A8:D8"/>
    <mergeCell ref="B9:C9"/>
    <mergeCell ref="B31:C31"/>
    <mergeCell ref="B10:C10"/>
    <mergeCell ref="B18:D18"/>
    <mergeCell ref="B19:C19"/>
    <mergeCell ref="B11:C11"/>
    <mergeCell ref="B50:C50"/>
    <mergeCell ref="A6:D6"/>
    <mergeCell ref="A87:F87"/>
    <mergeCell ref="B12:C12"/>
    <mergeCell ref="B21:C21"/>
    <mergeCell ref="B22:C22"/>
    <mergeCell ref="A64:A65"/>
    <mergeCell ref="B41:C41"/>
    <mergeCell ref="B42:C42"/>
    <mergeCell ref="B14:C14"/>
    <mergeCell ref="B15:C15"/>
    <mergeCell ref="K78:K79"/>
    <mergeCell ref="L78:L79"/>
    <mergeCell ref="M78:M79"/>
    <mergeCell ref="N78:N79"/>
    <mergeCell ref="O78:O79"/>
    <mergeCell ref="P78:P79"/>
    <mergeCell ref="Q78:Q79"/>
    <mergeCell ref="R78:R79"/>
    <mergeCell ref="P64:P65"/>
    <mergeCell ref="Q64:Q65"/>
    <mergeCell ref="R64:R65"/>
    <mergeCell ref="S64:S65"/>
  </mergeCells>
  <hyperlinks>
    <hyperlink ref="AD74" r:id="rId1" display="http://skyfon.skynet.cz/index.php?l=cz&amp;p=3&amp;r=1"/>
  </hyperlinks>
  <printOptions/>
  <pageMargins left="0.93" right="0.75" top="0.9" bottom="0.86" header="0.4921259845" footer="0.4921259845"/>
  <pageSetup fitToHeight="2" fitToWidth="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dimension ref="A2:AT64"/>
  <sheetViews>
    <sheetView showGridLines="0" workbookViewId="0" topLeftCell="A1">
      <selection activeCell="G2" sqref="G2"/>
    </sheetView>
  </sheetViews>
  <sheetFormatPr defaultColWidth="9.00390625" defaultRowHeight="14.25"/>
  <cols>
    <col min="1" max="1" width="8.25390625" style="0" customWidth="1"/>
    <col min="2" max="2" width="17.75390625" style="0" customWidth="1"/>
    <col min="3" max="3" width="11.25390625" style="0" customWidth="1"/>
    <col min="4" max="4" width="12.25390625" style="0" customWidth="1"/>
    <col min="5" max="6" width="18.75390625" style="0" customWidth="1"/>
    <col min="7" max="16" width="17.625" style="0" customWidth="1"/>
  </cols>
  <sheetData>
    <row r="2" ht="15">
      <c r="A2" s="1" t="s">
        <v>603</v>
      </c>
    </row>
    <row r="4" ht="15">
      <c r="A4" s="1" t="s">
        <v>130</v>
      </c>
    </row>
    <row r="5" spans="1:16" ht="14.25" customHeight="1">
      <c r="A5" s="5"/>
      <c r="E5" s="245"/>
      <c r="F5" s="245"/>
      <c r="P5" s="80"/>
    </row>
    <row r="6" spans="1:16" ht="42.75" customHeight="1" thickBot="1">
      <c r="A6" s="368" t="s">
        <v>1</v>
      </c>
      <c r="B6" s="351"/>
      <c r="C6" s="351"/>
      <c r="D6" s="369"/>
      <c r="E6" s="373" t="s">
        <v>533</v>
      </c>
      <c r="F6" s="374"/>
      <c r="G6" s="370" t="s">
        <v>357</v>
      </c>
      <c r="H6" s="371"/>
      <c r="I6" s="371"/>
      <c r="J6" s="371"/>
      <c r="K6" s="371"/>
      <c r="L6" s="371"/>
      <c r="M6" s="371"/>
      <c r="N6" s="372"/>
      <c r="O6" s="361" t="s">
        <v>329</v>
      </c>
      <c r="P6" s="362"/>
    </row>
    <row r="7" spans="1:16" ht="15" customHeight="1">
      <c r="A7" s="363" t="s">
        <v>2</v>
      </c>
      <c r="B7" s="364"/>
      <c r="C7" s="364"/>
      <c r="D7" s="365"/>
      <c r="E7" s="249" t="s">
        <v>534</v>
      </c>
      <c r="F7" s="249" t="s">
        <v>539</v>
      </c>
      <c r="G7" s="40" t="s">
        <v>358</v>
      </c>
      <c r="H7" s="40" t="s">
        <v>360</v>
      </c>
      <c r="I7" s="40" t="s">
        <v>361</v>
      </c>
      <c r="J7" s="40" t="s">
        <v>362</v>
      </c>
      <c r="K7" s="40" t="s">
        <v>368</v>
      </c>
      <c r="L7" s="40" t="s">
        <v>466</v>
      </c>
      <c r="M7" s="40" t="s">
        <v>467</v>
      </c>
      <c r="N7" s="40" t="s">
        <v>468</v>
      </c>
      <c r="O7" s="40" t="s">
        <v>562</v>
      </c>
      <c r="P7" s="40" t="s">
        <v>564</v>
      </c>
    </row>
    <row r="8" spans="1:16" ht="16.5" customHeight="1">
      <c r="A8" s="366" t="s">
        <v>131</v>
      </c>
      <c r="B8" s="353"/>
      <c r="C8" s="353"/>
      <c r="D8" s="367"/>
      <c r="E8" s="40" t="s">
        <v>535</v>
      </c>
      <c r="F8" s="40" t="s">
        <v>535</v>
      </c>
      <c r="G8" s="40" t="s">
        <v>332</v>
      </c>
      <c r="H8" s="40" t="s">
        <v>332</v>
      </c>
      <c r="I8" s="40" t="s">
        <v>332</v>
      </c>
      <c r="J8" s="40" t="s">
        <v>332</v>
      </c>
      <c r="K8" s="40" t="s">
        <v>332</v>
      </c>
      <c r="L8" s="40" t="s">
        <v>332</v>
      </c>
      <c r="M8" s="40" t="s">
        <v>332</v>
      </c>
      <c r="N8" s="40" t="s">
        <v>332</v>
      </c>
      <c r="O8" s="40" t="s">
        <v>332</v>
      </c>
      <c r="P8" s="40" t="s">
        <v>332</v>
      </c>
    </row>
    <row r="9" spans="1:16" ht="14.25" customHeight="1" thickBot="1">
      <c r="A9" s="368" t="s">
        <v>3</v>
      </c>
      <c r="B9" s="351"/>
      <c r="C9" s="351"/>
      <c r="D9" s="369"/>
      <c r="E9" s="41" t="s">
        <v>333</v>
      </c>
      <c r="F9" s="41" t="s">
        <v>333</v>
      </c>
      <c r="G9" s="100" t="s">
        <v>363</v>
      </c>
      <c r="H9" s="100" t="s">
        <v>363</v>
      </c>
      <c r="I9" s="100" t="s">
        <v>363</v>
      </c>
      <c r="J9" s="100" t="s">
        <v>363</v>
      </c>
      <c r="K9" s="100" t="s">
        <v>363</v>
      </c>
      <c r="L9" s="100"/>
      <c r="M9" s="100"/>
      <c r="N9" s="100"/>
      <c r="O9" s="41" t="s">
        <v>333</v>
      </c>
      <c r="P9" s="41" t="s">
        <v>333</v>
      </c>
    </row>
    <row r="10" spans="1:16" ht="27.75" customHeight="1" thickBot="1">
      <c r="A10" s="25" t="s">
        <v>4</v>
      </c>
      <c r="B10" s="375" t="s">
        <v>5</v>
      </c>
      <c r="C10" s="375"/>
      <c r="D10" s="33" t="s">
        <v>6</v>
      </c>
      <c r="E10" s="18" t="s">
        <v>7</v>
      </c>
      <c r="F10" s="18" t="s">
        <v>7</v>
      </c>
      <c r="G10" s="18" t="s">
        <v>7</v>
      </c>
      <c r="H10" s="18" t="s">
        <v>7</v>
      </c>
      <c r="I10" s="18" t="s">
        <v>7</v>
      </c>
      <c r="J10" s="18" t="s">
        <v>7</v>
      </c>
      <c r="K10" s="18" t="s">
        <v>7</v>
      </c>
      <c r="L10" s="18" t="s">
        <v>7</v>
      </c>
      <c r="M10" s="18" t="s">
        <v>7</v>
      </c>
      <c r="N10" s="18" t="s">
        <v>7</v>
      </c>
      <c r="O10" s="18" t="s">
        <v>7</v>
      </c>
      <c r="P10" s="18" t="s">
        <v>7</v>
      </c>
    </row>
    <row r="11" spans="1:16" ht="15" customHeight="1" thickBot="1" thickTop="1">
      <c r="A11" s="26" t="s">
        <v>132</v>
      </c>
      <c r="B11" s="358" t="s">
        <v>133</v>
      </c>
      <c r="C11" s="358"/>
      <c r="D11" s="34" t="s">
        <v>8</v>
      </c>
      <c r="E11" s="101">
        <v>95</v>
      </c>
      <c r="F11" s="101">
        <v>95</v>
      </c>
      <c r="G11" s="101">
        <v>1.19</v>
      </c>
      <c r="H11" s="101">
        <v>1.19</v>
      </c>
      <c r="I11" s="101">
        <v>1.19</v>
      </c>
      <c r="J11" s="101">
        <v>1.19</v>
      </c>
      <c r="K11" s="101">
        <v>1.19</v>
      </c>
      <c r="L11" s="157">
        <v>0</v>
      </c>
      <c r="M11" s="157">
        <v>0</v>
      </c>
      <c r="N11" s="157">
        <v>0</v>
      </c>
      <c r="O11" s="88">
        <v>0</v>
      </c>
      <c r="P11" s="88">
        <v>0</v>
      </c>
    </row>
    <row r="12" spans="1:16" ht="15" customHeight="1" thickBot="1">
      <c r="A12" s="27" t="s">
        <v>134</v>
      </c>
      <c r="B12" s="352" t="s">
        <v>135</v>
      </c>
      <c r="C12" s="352"/>
      <c r="D12" s="35" t="s">
        <v>9</v>
      </c>
      <c r="E12" s="90">
        <v>214.2</v>
      </c>
      <c r="F12" s="90">
        <v>1892.1</v>
      </c>
      <c r="G12" s="90">
        <v>226.1</v>
      </c>
      <c r="H12" s="90">
        <v>535.5</v>
      </c>
      <c r="I12" s="90">
        <v>1178.1</v>
      </c>
      <c r="J12" s="90">
        <v>2130.1</v>
      </c>
      <c r="K12" s="90">
        <v>226.1</v>
      </c>
      <c r="L12" s="90">
        <v>69</v>
      </c>
      <c r="M12" s="158">
        <v>0</v>
      </c>
      <c r="N12" s="158">
        <v>0</v>
      </c>
      <c r="O12" s="90">
        <v>357</v>
      </c>
      <c r="P12" s="90">
        <v>2142</v>
      </c>
    </row>
    <row r="13" spans="1:16" ht="15" customHeight="1" thickBot="1">
      <c r="A13" s="28" t="s">
        <v>136</v>
      </c>
      <c r="B13" s="354" t="s">
        <v>137</v>
      </c>
      <c r="C13" s="354"/>
      <c r="D13" s="36" t="s">
        <v>11</v>
      </c>
      <c r="E13" s="8">
        <v>30</v>
      </c>
      <c r="F13" s="8">
        <v>400</v>
      </c>
      <c r="G13" s="108">
        <v>30</v>
      </c>
      <c r="H13" s="108">
        <v>80</v>
      </c>
      <c r="I13" s="108">
        <v>250</v>
      </c>
      <c r="J13" s="108">
        <v>600</v>
      </c>
      <c r="K13" s="108">
        <v>50</v>
      </c>
      <c r="L13" s="108">
        <v>0</v>
      </c>
      <c r="M13" s="108">
        <v>0</v>
      </c>
      <c r="N13" s="108">
        <v>0</v>
      </c>
      <c r="O13" s="359" t="s">
        <v>563</v>
      </c>
      <c r="P13" s="359" t="s">
        <v>565</v>
      </c>
    </row>
    <row r="14" spans="1:16" ht="15" thickBot="1">
      <c r="A14" s="28" t="s">
        <v>138</v>
      </c>
      <c r="B14" s="354" t="s">
        <v>139</v>
      </c>
      <c r="C14" s="354"/>
      <c r="D14" s="36" t="s">
        <v>140</v>
      </c>
      <c r="E14" s="8" t="s">
        <v>435</v>
      </c>
      <c r="F14" s="8" t="s">
        <v>435</v>
      </c>
      <c r="G14" s="108">
        <v>0</v>
      </c>
      <c r="H14" s="108">
        <v>0</v>
      </c>
      <c r="I14" s="108">
        <v>0</v>
      </c>
      <c r="J14" s="108">
        <v>0</v>
      </c>
      <c r="K14" s="108">
        <v>30</v>
      </c>
      <c r="L14" s="108">
        <v>0</v>
      </c>
      <c r="M14" s="108">
        <v>0</v>
      </c>
      <c r="N14" s="108">
        <v>0</v>
      </c>
      <c r="O14" s="360"/>
      <c r="P14" s="360"/>
    </row>
    <row r="15" spans="1:16" ht="15" thickBot="1">
      <c r="A15" s="28" t="s">
        <v>21</v>
      </c>
      <c r="B15" s="354" t="s">
        <v>141</v>
      </c>
      <c r="C15" s="354"/>
      <c r="D15" s="36" t="s">
        <v>142</v>
      </c>
      <c r="E15" s="8" t="s">
        <v>435</v>
      </c>
      <c r="F15" s="8" t="s">
        <v>435</v>
      </c>
      <c r="G15" s="108">
        <v>0</v>
      </c>
      <c r="H15" s="108">
        <v>0</v>
      </c>
      <c r="I15" s="108">
        <v>0</v>
      </c>
      <c r="J15" s="108">
        <v>0</v>
      </c>
      <c r="K15" s="108">
        <v>0</v>
      </c>
      <c r="L15" s="108">
        <v>0</v>
      </c>
      <c r="M15" s="108">
        <v>0</v>
      </c>
      <c r="N15" s="108">
        <v>0</v>
      </c>
      <c r="O15" s="8">
        <v>0</v>
      </c>
      <c r="P15" s="8">
        <v>0</v>
      </c>
    </row>
    <row r="16" spans="1:16" ht="14.25">
      <c r="A16" s="27" t="s">
        <v>27</v>
      </c>
      <c r="B16" s="352" t="s">
        <v>143</v>
      </c>
      <c r="C16" s="352"/>
      <c r="D16" s="352"/>
      <c r="E16" s="89"/>
      <c r="F16" s="89"/>
      <c r="G16" s="90"/>
      <c r="H16" s="90"/>
      <c r="I16" s="90"/>
      <c r="J16" s="90"/>
      <c r="K16" s="90"/>
      <c r="L16" s="90"/>
      <c r="M16" s="90"/>
      <c r="N16" s="90"/>
      <c r="O16" s="89"/>
      <c r="P16" s="89"/>
    </row>
    <row r="17" spans="1:16" ht="14.25">
      <c r="A17" s="29" t="s">
        <v>29</v>
      </c>
      <c r="B17" s="353" t="s">
        <v>13</v>
      </c>
      <c r="C17" s="353"/>
      <c r="D17" s="37" t="s">
        <v>14</v>
      </c>
      <c r="E17" s="70">
        <v>11.07</v>
      </c>
      <c r="F17" s="70">
        <v>7.85</v>
      </c>
      <c r="G17" s="103">
        <v>14.28</v>
      </c>
      <c r="H17" s="103">
        <v>12.51</v>
      </c>
      <c r="I17" s="103">
        <v>12.51</v>
      </c>
      <c r="J17" s="103">
        <v>10.71</v>
      </c>
      <c r="K17" s="103">
        <v>12.51</v>
      </c>
      <c r="L17" s="103">
        <v>13.5</v>
      </c>
      <c r="M17" s="103">
        <v>22.5</v>
      </c>
      <c r="N17" s="103">
        <v>17.1</v>
      </c>
      <c r="O17" s="70">
        <v>16.08</v>
      </c>
      <c r="P17" s="70">
        <v>10.35</v>
      </c>
    </row>
    <row r="18" spans="1:16" ht="14.25" customHeight="1">
      <c r="A18" s="29" t="s">
        <v>30</v>
      </c>
      <c r="B18" s="353" t="s">
        <v>16</v>
      </c>
      <c r="C18" s="353"/>
      <c r="D18" s="37" t="s">
        <v>14</v>
      </c>
      <c r="E18" s="70">
        <v>11.07</v>
      </c>
      <c r="F18" s="70">
        <v>7.85</v>
      </c>
      <c r="G18" s="103">
        <v>14.28</v>
      </c>
      <c r="H18" s="103">
        <v>12.51</v>
      </c>
      <c r="I18" s="103">
        <v>12.51</v>
      </c>
      <c r="J18" s="103">
        <v>10.71</v>
      </c>
      <c r="K18" s="103">
        <v>6.78</v>
      </c>
      <c r="L18" s="103">
        <v>9</v>
      </c>
      <c r="M18" s="103">
        <v>22.5</v>
      </c>
      <c r="N18" s="103">
        <v>10.2</v>
      </c>
      <c r="O18" s="70">
        <v>16.08</v>
      </c>
      <c r="P18" s="70">
        <v>10.35</v>
      </c>
    </row>
    <row r="19" spans="1:16" ht="14.25" customHeight="1" thickBot="1">
      <c r="A19" s="30" t="s">
        <v>31</v>
      </c>
      <c r="B19" s="351" t="s">
        <v>20</v>
      </c>
      <c r="C19" s="351"/>
      <c r="D19" s="38" t="s">
        <v>14</v>
      </c>
      <c r="E19" s="22">
        <v>11.07</v>
      </c>
      <c r="F19" s="22">
        <v>7.85</v>
      </c>
      <c r="G19" s="104">
        <v>14.28</v>
      </c>
      <c r="H19" s="104">
        <v>12.51</v>
      </c>
      <c r="I19" s="104">
        <v>12.51</v>
      </c>
      <c r="J19" s="104">
        <v>10.71</v>
      </c>
      <c r="K19" s="104">
        <v>6.78</v>
      </c>
      <c r="L19" s="104">
        <v>9</v>
      </c>
      <c r="M19" s="104">
        <v>22.5</v>
      </c>
      <c r="N19" s="104">
        <v>10.2</v>
      </c>
      <c r="O19" s="22">
        <v>16.08</v>
      </c>
      <c r="P19" s="22">
        <v>10.35</v>
      </c>
    </row>
    <row r="20" spans="1:16" ht="14.25">
      <c r="A20" s="27" t="s">
        <v>33</v>
      </c>
      <c r="B20" s="352" t="s">
        <v>144</v>
      </c>
      <c r="C20" s="352"/>
      <c r="D20" s="352"/>
      <c r="E20" s="89"/>
      <c r="F20" s="89"/>
      <c r="G20" s="90"/>
      <c r="H20" s="90"/>
      <c r="I20" s="90"/>
      <c r="J20" s="90"/>
      <c r="K20" s="90"/>
      <c r="L20" s="90"/>
      <c r="M20" s="90"/>
      <c r="N20" s="90"/>
      <c r="O20" s="89"/>
      <c r="P20" s="89"/>
    </row>
    <row r="21" spans="1:16" ht="14.25">
      <c r="A21" s="29" t="s">
        <v>34</v>
      </c>
      <c r="B21" s="353" t="s">
        <v>13</v>
      </c>
      <c r="C21" s="353"/>
      <c r="D21" s="37" t="s">
        <v>14</v>
      </c>
      <c r="E21" s="70">
        <v>18.57</v>
      </c>
      <c r="F21" s="70">
        <v>13.57</v>
      </c>
      <c r="G21" s="103">
        <v>21.42</v>
      </c>
      <c r="H21" s="103">
        <v>16.08</v>
      </c>
      <c r="I21" s="103">
        <v>12.51</v>
      </c>
      <c r="J21" s="103">
        <v>10.71</v>
      </c>
      <c r="K21" s="103">
        <v>12.51</v>
      </c>
      <c r="L21" s="103">
        <v>13.5</v>
      </c>
      <c r="M21" s="103">
        <v>22.5</v>
      </c>
      <c r="N21" s="103">
        <v>23.7</v>
      </c>
      <c r="O21" s="70">
        <v>16.08</v>
      </c>
      <c r="P21" s="70">
        <v>10.35</v>
      </c>
    </row>
    <row r="22" spans="1:16" ht="14.25">
      <c r="A22" s="29" t="s">
        <v>35</v>
      </c>
      <c r="B22" s="353" t="s">
        <v>16</v>
      </c>
      <c r="C22" s="353"/>
      <c r="D22" s="37" t="s">
        <v>14</v>
      </c>
      <c r="E22" s="70">
        <v>18.57</v>
      </c>
      <c r="F22" s="70">
        <v>13.57</v>
      </c>
      <c r="G22" s="103">
        <v>21.42</v>
      </c>
      <c r="H22" s="103">
        <v>16.08</v>
      </c>
      <c r="I22" s="103">
        <v>12.51</v>
      </c>
      <c r="J22" s="103">
        <v>10.71</v>
      </c>
      <c r="K22" s="103">
        <v>6.78</v>
      </c>
      <c r="L22" s="103">
        <v>9</v>
      </c>
      <c r="M22" s="103">
        <v>22.5</v>
      </c>
      <c r="N22" s="103">
        <v>23.7</v>
      </c>
      <c r="O22" s="70">
        <v>16.08</v>
      </c>
      <c r="P22" s="70">
        <v>10.35</v>
      </c>
    </row>
    <row r="23" spans="1:16" ht="14.25" customHeight="1" thickBot="1">
      <c r="A23" s="30" t="s">
        <v>36</v>
      </c>
      <c r="B23" s="351" t="s">
        <v>20</v>
      </c>
      <c r="C23" s="351"/>
      <c r="D23" s="38" t="s">
        <v>14</v>
      </c>
      <c r="E23" s="22">
        <v>18.57</v>
      </c>
      <c r="F23" s="22">
        <v>13.57</v>
      </c>
      <c r="G23" s="104">
        <v>21.42</v>
      </c>
      <c r="H23" s="104">
        <v>16.08</v>
      </c>
      <c r="I23" s="104">
        <v>12.51</v>
      </c>
      <c r="J23" s="104">
        <v>10.71</v>
      </c>
      <c r="K23" s="104">
        <v>6.78</v>
      </c>
      <c r="L23" s="104">
        <v>9</v>
      </c>
      <c r="M23" s="104">
        <v>22.5</v>
      </c>
      <c r="N23" s="104">
        <v>23.7</v>
      </c>
      <c r="O23" s="22">
        <v>16.08</v>
      </c>
      <c r="P23" s="22">
        <v>10.35</v>
      </c>
    </row>
    <row r="24" spans="1:16" ht="14.25" customHeight="1">
      <c r="A24" s="27" t="s">
        <v>38</v>
      </c>
      <c r="B24" s="352" t="s">
        <v>145</v>
      </c>
      <c r="C24" s="352"/>
      <c r="D24" s="352"/>
      <c r="E24" s="89"/>
      <c r="F24" s="89"/>
      <c r="G24" s="90"/>
      <c r="H24" s="90"/>
      <c r="I24" s="90"/>
      <c r="J24" s="90"/>
      <c r="K24" s="90"/>
      <c r="L24" s="90"/>
      <c r="M24" s="90"/>
      <c r="N24" s="90"/>
      <c r="O24" s="89"/>
      <c r="P24" s="89"/>
    </row>
    <row r="25" spans="1:16" ht="14.25">
      <c r="A25" s="29" t="s">
        <v>40</v>
      </c>
      <c r="B25" s="353" t="s">
        <v>13</v>
      </c>
      <c r="C25" s="353"/>
      <c r="D25" s="37" t="s">
        <v>14</v>
      </c>
      <c r="E25" s="70">
        <v>18.57</v>
      </c>
      <c r="F25" s="70">
        <v>13.57</v>
      </c>
      <c r="G25" s="103">
        <v>21.42</v>
      </c>
      <c r="H25" s="103">
        <v>16.08</v>
      </c>
      <c r="I25" s="103">
        <v>12.51</v>
      </c>
      <c r="J25" s="103">
        <v>10.71</v>
      </c>
      <c r="K25" s="103">
        <v>16.08</v>
      </c>
      <c r="L25" s="103">
        <v>19.5</v>
      </c>
      <c r="M25" s="103">
        <v>22.5</v>
      </c>
      <c r="N25" s="103">
        <v>23.7</v>
      </c>
      <c r="O25" s="70">
        <v>16.08</v>
      </c>
      <c r="P25" s="70">
        <v>10.35</v>
      </c>
    </row>
    <row r="26" spans="1:16" ht="14.25">
      <c r="A26" s="29" t="s">
        <v>41</v>
      </c>
      <c r="B26" s="353" t="s">
        <v>16</v>
      </c>
      <c r="C26" s="353"/>
      <c r="D26" s="37" t="s">
        <v>14</v>
      </c>
      <c r="E26" s="70">
        <v>18.57</v>
      </c>
      <c r="F26" s="70">
        <v>13.57</v>
      </c>
      <c r="G26" s="103">
        <v>21.42</v>
      </c>
      <c r="H26" s="103">
        <v>16.08</v>
      </c>
      <c r="I26" s="103">
        <v>12.51</v>
      </c>
      <c r="J26" s="103">
        <v>10.71</v>
      </c>
      <c r="K26" s="103">
        <v>16.08</v>
      </c>
      <c r="L26" s="103">
        <v>19.5</v>
      </c>
      <c r="M26" s="103">
        <v>22.5</v>
      </c>
      <c r="N26" s="103">
        <v>23.7</v>
      </c>
      <c r="O26" s="70">
        <v>16.08</v>
      </c>
      <c r="P26" s="70">
        <v>10.35</v>
      </c>
    </row>
    <row r="27" spans="1:16" ht="14.25" customHeight="1" thickBot="1">
      <c r="A27" s="30" t="s">
        <v>42</v>
      </c>
      <c r="B27" s="351" t="s">
        <v>20</v>
      </c>
      <c r="C27" s="351"/>
      <c r="D27" s="38" t="s">
        <v>14</v>
      </c>
      <c r="E27" s="22">
        <v>18.57</v>
      </c>
      <c r="F27" s="22">
        <v>13.57</v>
      </c>
      <c r="G27" s="104">
        <v>21.42</v>
      </c>
      <c r="H27" s="104">
        <v>16.08</v>
      </c>
      <c r="I27" s="104">
        <v>12.51</v>
      </c>
      <c r="J27" s="104">
        <v>10.71</v>
      </c>
      <c r="K27" s="104">
        <v>16.08</v>
      </c>
      <c r="L27" s="104">
        <v>19.5</v>
      </c>
      <c r="M27" s="104">
        <v>22.5</v>
      </c>
      <c r="N27" s="104">
        <v>23.7</v>
      </c>
      <c r="O27" s="22">
        <v>16.08</v>
      </c>
      <c r="P27" s="22">
        <v>10.35</v>
      </c>
    </row>
    <row r="28" spans="1:16" ht="20.25" customHeight="1" thickBot="1">
      <c r="A28" s="31" t="s">
        <v>44</v>
      </c>
      <c r="B28" s="356" t="s">
        <v>146</v>
      </c>
      <c r="C28" s="356"/>
      <c r="D28" s="356"/>
      <c r="E28" s="246"/>
      <c r="F28" s="246"/>
      <c r="G28" s="97"/>
      <c r="H28" s="97"/>
      <c r="I28" s="97"/>
      <c r="J28" s="97"/>
      <c r="K28" s="97"/>
      <c r="L28" s="97"/>
      <c r="M28" s="97"/>
      <c r="N28" s="97"/>
      <c r="O28" s="9"/>
      <c r="P28" s="9"/>
    </row>
    <row r="29" spans="1:16" ht="14.25" customHeight="1">
      <c r="A29" s="32" t="s">
        <v>46</v>
      </c>
      <c r="B29" s="357" t="s">
        <v>147</v>
      </c>
      <c r="C29" s="357"/>
      <c r="D29" s="39" t="s">
        <v>14</v>
      </c>
      <c r="E29" s="90">
        <v>78.7185</v>
      </c>
      <c r="F29" s="90">
        <v>73.7205</v>
      </c>
      <c r="G29" s="90">
        <v>74.97</v>
      </c>
      <c r="H29" s="90">
        <v>71.4</v>
      </c>
      <c r="I29" s="90">
        <v>64.26</v>
      </c>
      <c r="J29" s="90">
        <v>64.26</v>
      </c>
      <c r="K29" s="90">
        <v>71.4</v>
      </c>
      <c r="L29" s="90">
        <v>74.7</v>
      </c>
      <c r="M29" s="90">
        <v>74.7</v>
      </c>
      <c r="N29" s="90">
        <v>74.7</v>
      </c>
      <c r="O29" s="89">
        <v>33.93</v>
      </c>
      <c r="P29" s="89">
        <v>33.93</v>
      </c>
    </row>
    <row r="30" spans="1:16" ht="14.25" customHeight="1">
      <c r="A30" s="29" t="s">
        <v>48</v>
      </c>
      <c r="B30" s="353" t="s">
        <v>49</v>
      </c>
      <c r="C30" s="353"/>
      <c r="D30" s="37" t="s">
        <v>14</v>
      </c>
      <c r="E30" s="103">
        <v>55.3707</v>
      </c>
      <c r="F30" s="103">
        <v>50.372699999999995</v>
      </c>
      <c r="G30" s="103">
        <v>46.41</v>
      </c>
      <c r="H30" s="103">
        <v>46.41</v>
      </c>
      <c r="I30" s="103">
        <v>42.84</v>
      </c>
      <c r="J30" s="103">
        <v>42.84</v>
      </c>
      <c r="K30" s="103">
        <v>46.41</v>
      </c>
      <c r="L30" s="103">
        <v>51</v>
      </c>
      <c r="M30" s="103">
        <v>51</v>
      </c>
      <c r="N30" s="103">
        <v>51</v>
      </c>
      <c r="O30" s="70">
        <v>24.99</v>
      </c>
      <c r="P30" s="70">
        <v>24.99</v>
      </c>
    </row>
    <row r="31" spans="1:16" ht="14.25" customHeight="1">
      <c r="A31" s="29" t="s">
        <v>50</v>
      </c>
      <c r="B31" s="353" t="s">
        <v>148</v>
      </c>
      <c r="C31" s="353"/>
      <c r="D31" s="37" t="s">
        <v>14</v>
      </c>
      <c r="E31" s="103">
        <v>107.74259999999998</v>
      </c>
      <c r="F31" s="103">
        <v>102.7446</v>
      </c>
      <c r="G31" s="103">
        <v>85.68</v>
      </c>
      <c r="H31" s="103">
        <v>74.97</v>
      </c>
      <c r="I31" s="103">
        <v>67.83</v>
      </c>
      <c r="J31" s="103">
        <v>67.83</v>
      </c>
      <c r="K31" s="103">
        <v>74.97</v>
      </c>
      <c r="L31" s="103">
        <v>84.9</v>
      </c>
      <c r="M31" s="103">
        <v>84.9</v>
      </c>
      <c r="N31" s="103">
        <v>84.9</v>
      </c>
      <c r="O31" s="70">
        <v>33.93</v>
      </c>
      <c r="P31" s="70">
        <v>33.93</v>
      </c>
    </row>
    <row r="32" spans="1:16" ht="14.25" customHeight="1">
      <c r="A32" s="29" t="s">
        <v>52</v>
      </c>
      <c r="B32" s="353" t="s">
        <v>149</v>
      </c>
      <c r="C32" s="353"/>
      <c r="D32" s="37" t="s">
        <v>14</v>
      </c>
      <c r="E32" s="103">
        <v>78.7185</v>
      </c>
      <c r="F32" s="103">
        <v>73.7205</v>
      </c>
      <c r="G32" s="103">
        <v>74.97</v>
      </c>
      <c r="H32" s="103">
        <v>71.4</v>
      </c>
      <c r="I32" s="103">
        <v>64.26</v>
      </c>
      <c r="J32" s="103">
        <v>64.26</v>
      </c>
      <c r="K32" s="103">
        <v>71.4</v>
      </c>
      <c r="L32" s="103">
        <v>74.7</v>
      </c>
      <c r="M32" s="103">
        <v>74.7</v>
      </c>
      <c r="N32" s="103">
        <v>74.7</v>
      </c>
      <c r="O32" s="70">
        <v>33.93</v>
      </c>
      <c r="P32" s="70">
        <v>33.93</v>
      </c>
    </row>
    <row r="33" spans="1:16" ht="14.25" customHeight="1">
      <c r="A33" s="29" t="s">
        <v>54</v>
      </c>
      <c r="B33" s="353" t="s">
        <v>55</v>
      </c>
      <c r="C33" s="353"/>
      <c r="D33" s="37" t="s">
        <v>14</v>
      </c>
      <c r="E33" s="103">
        <v>167.1474</v>
      </c>
      <c r="F33" s="103">
        <v>167.1474</v>
      </c>
      <c r="G33" s="103">
        <v>124.95</v>
      </c>
      <c r="H33" s="103">
        <v>110.67</v>
      </c>
      <c r="I33" s="103">
        <v>103.53</v>
      </c>
      <c r="J33" s="103">
        <v>103.53</v>
      </c>
      <c r="K33" s="103">
        <v>110.67</v>
      </c>
      <c r="L33" s="103">
        <v>122.4</v>
      </c>
      <c r="M33" s="103">
        <v>122.4</v>
      </c>
      <c r="N33" s="103">
        <v>122.4</v>
      </c>
      <c r="O33" s="70">
        <v>33.93</v>
      </c>
      <c r="P33" s="70">
        <v>33.93</v>
      </c>
    </row>
    <row r="34" spans="1:16" ht="14.25" customHeight="1">
      <c r="A34" s="29" t="s">
        <v>56</v>
      </c>
      <c r="B34" s="353" t="s">
        <v>150</v>
      </c>
      <c r="C34" s="353"/>
      <c r="D34" s="37" t="s">
        <v>14</v>
      </c>
      <c r="E34" s="103">
        <v>78.7185</v>
      </c>
      <c r="F34" s="103">
        <v>73.7205</v>
      </c>
      <c r="G34" s="103">
        <v>74.97</v>
      </c>
      <c r="H34" s="103">
        <v>71.4</v>
      </c>
      <c r="I34" s="103">
        <v>64.26</v>
      </c>
      <c r="J34" s="103">
        <v>64.26</v>
      </c>
      <c r="K34" s="103">
        <v>71.4</v>
      </c>
      <c r="L34" s="103">
        <v>74.7</v>
      </c>
      <c r="M34" s="103">
        <v>74.7</v>
      </c>
      <c r="N34" s="103">
        <v>74.7</v>
      </c>
      <c r="O34" s="70">
        <v>33.93</v>
      </c>
      <c r="P34" s="70">
        <v>33.93</v>
      </c>
    </row>
    <row r="35" spans="1:16" ht="14.25" customHeight="1">
      <c r="A35" s="29" t="s">
        <v>58</v>
      </c>
      <c r="B35" s="353" t="s">
        <v>59</v>
      </c>
      <c r="C35" s="353"/>
      <c r="D35" s="37" t="s">
        <v>14</v>
      </c>
      <c r="E35" s="103">
        <v>107.74259999999998</v>
      </c>
      <c r="F35" s="103">
        <v>107.74259999999998</v>
      </c>
      <c r="G35" s="103">
        <v>107.1</v>
      </c>
      <c r="H35" s="103">
        <v>96.39</v>
      </c>
      <c r="I35" s="103">
        <v>89.25</v>
      </c>
      <c r="J35" s="103">
        <v>89.25</v>
      </c>
      <c r="K35" s="103">
        <v>96.39</v>
      </c>
      <c r="L35" s="103">
        <v>112.2</v>
      </c>
      <c r="M35" s="103">
        <v>112.2</v>
      </c>
      <c r="N35" s="103">
        <v>112.2</v>
      </c>
      <c r="O35" s="70">
        <v>24.99</v>
      </c>
      <c r="P35" s="70">
        <v>24.99</v>
      </c>
    </row>
    <row r="36" spans="1:16" ht="14.25" customHeight="1">
      <c r="A36" s="29" t="s">
        <v>60</v>
      </c>
      <c r="B36" s="353" t="s">
        <v>61</v>
      </c>
      <c r="C36" s="353"/>
      <c r="D36" s="37" t="s">
        <v>14</v>
      </c>
      <c r="E36" s="103">
        <v>107.74259999999998</v>
      </c>
      <c r="F36" s="103">
        <v>102.7446</v>
      </c>
      <c r="G36" s="103">
        <v>85.68</v>
      </c>
      <c r="H36" s="103">
        <v>74.97</v>
      </c>
      <c r="I36" s="103">
        <v>67.83</v>
      </c>
      <c r="J36" s="103">
        <v>67.83</v>
      </c>
      <c r="K36" s="103">
        <v>74.97</v>
      </c>
      <c r="L36" s="103">
        <v>84.9</v>
      </c>
      <c r="M36" s="103">
        <v>84.9</v>
      </c>
      <c r="N36" s="103">
        <v>84.9</v>
      </c>
      <c r="O36" s="70">
        <v>33.93</v>
      </c>
      <c r="P36" s="70">
        <v>33.93</v>
      </c>
    </row>
    <row r="37" spans="1:16" ht="14.25" customHeight="1">
      <c r="A37" s="29" t="s">
        <v>62</v>
      </c>
      <c r="B37" s="353" t="s">
        <v>63</v>
      </c>
      <c r="C37" s="353"/>
      <c r="D37" s="37" t="s">
        <v>14</v>
      </c>
      <c r="E37" s="103">
        <v>107.74259999999998</v>
      </c>
      <c r="F37" s="103">
        <v>102.7446</v>
      </c>
      <c r="G37" s="103">
        <v>85.68</v>
      </c>
      <c r="H37" s="103">
        <v>74.97</v>
      </c>
      <c r="I37" s="103">
        <v>67.83</v>
      </c>
      <c r="J37" s="103">
        <v>67.83</v>
      </c>
      <c r="K37" s="103">
        <v>74.97</v>
      </c>
      <c r="L37" s="103">
        <v>84.9</v>
      </c>
      <c r="M37" s="103">
        <v>84.9</v>
      </c>
      <c r="N37" s="103">
        <v>84.9</v>
      </c>
      <c r="O37" s="70">
        <v>33.93</v>
      </c>
      <c r="P37" s="70">
        <v>33.93</v>
      </c>
    </row>
    <row r="38" spans="1:16" ht="14.25" customHeight="1">
      <c r="A38" s="29" t="s">
        <v>64</v>
      </c>
      <c r="B38" s="353" t="s">
        <v>65</v>
      </c>
      <c r="C38" s="353"/>
      <c r="D38" s="37" t="s">
        <v>14</v>
      </c>
      <c r="E38" s="103">
        <v>167.1474</v>
      </c>
      <c r="F38" s="103">
        <v>162.14939999999999</v>
      </c>
      <c r="G38" s="103">
        <v>107.1</v>
      </c>
      <c r="H38" s="103">
        <v>96.39</v>
      </c>
      <c r="I38" s="103">
        <v>89.25</v>
      </c>
      <c r="J38" s="103">
        <v>89.25</v>
      </c>
      <c r="K38" s="103">
        <v>96.39</v>
      </c>
      <c r="L38" s="103">
        <v>112.2</v>
      </c>
      <c r="M38" s="103">
        <v>112.2</v>
      </c>
      <c r="N38" s="103">
        <v>112.2</v>
      </c>
      <c r="O38" s="70">
        <v>24.99</v>
      </c>
      <c r="P38" s="70">
        <v>24.99</v>
      </c>
    </row>
    <row r="39" spans="1:16" ht="14.25" customHeight="1">
      <c r="A39" s="29" t="s">
        <v>66</v>
      </c>
      <c r="B39" s="353" t="s">
        <v>67</v>
      </c>
      <c r="C39" s="353"/>
      <c r="D39" s="37" t="s">
        <v>14</v>
      </c>
      <c r="E39" s="103">
        <v>107.74259999999998</v>
      </c>
      <c r="F39" s="103">
        <v>102.7446</v>
      </c>
      <c r="G39" s="103">
        <v>85.68</v>
      </c>
      <c r="H39" s="103">
        <v>74.97</v>
      </c>
      <c r="I39" s="103">
        <v>67.83</v>
      </c>
      <c r="J39" s="103">
        <v>67.83</v>
      </c>
      <c r="K39" s="103">
        <v>74.97</v>
      </c>
      <c r="L39" s="103">
        <v>84.9</v>
      </c>
      <c r="M39" s="103">
        <v>84.9</v>
      </c>
      <c r="N39" s="103">
        <v>84.9</v>
      </c>
      <c r="O39" s="70">
        <v>33.93</v>
      </c>
      <c r="P39" s="70">
        <v>33.93</v>
      </c>
    </row>
    <row r="40" spans="1:16" ht="14.25" customHeight="1">
      <c r="A40" s="29" t="s">
        <v>68</v>
      </c>
      <c r="B40" s="353" t="s">
        <v>69</v>
      </c>
      <c r="C40" s="353"/>
      <c r="D40" s="37" t="s">
        <v>14</v>
      </c>
      <c r="E40" s="103">
        <v>107.74259999999998</v>
      </c>
      <c r="F40" s="103">
        <v>102.7446</v>
      </c>
      <c r="G40" s="103">
        <v>85.68</v>
      </c>
      <c r="H40" s="103">
        <v>74.97</v>
      </c>
      <c r="I40" s="103">
        <v>67.83</v>
      </c>
      <c r="J40" s="103">
        <v>67.83</v>
      </c>
      <c r="K40" s="103">
        <v>74.97</v>
      </c>
      <c r="L40" s="103">
        <v>84.9</v>
      </c>
      <c r="M40" s="103">
        <v>84.9</v>
      </c>
      <c r="N40" s="103">
        <v>84.9</v>
      </c>
      <c r="O40" s="70">
        <v>33.93</v>
      </c>
      <c r="P40" s="70">
        <v>33.93</v>
      </c>
    </row>
    <row r="41" spans="1:16" ht="14.25" customHeight="1">
      <c r="A41" s="29" t="s">
        <v>70</v>
      </c>
      <c r="B41" s="353" t="s">
        <v>71</v>
      </c>
      <c r="C41" s="353"/>
      <c r="D41" s="37" t="s">
        <v>14</v>
      </c>
      <c r="E41" s="103">
        <v>107.74259999999998</v>
      </c>
      <c r="F41" s="103">
        <v>102.7446</v>
      </c>
      <c r="G41" s="103">
        <v>85.68</v>
      </c>
      <c r="H41" s="103">
        <v>74.97</v>
      </c>
      <c r="I41" s="103">
        <v>67.83</v>
      </c>
      <c r="J41" s="103">
        <v>67.83</v>
      </c>
      <c r="K41" s="103">
        <v>74.97</v>
      </c>
      <c r="L41" s="103">
        <v>84.9</v>
      </c>
      <c r="M41" s="103">
        <v>84.9</v>
      </c>
      <c r="N41" s="103">
        <v>84.9</v>
      </c>
      <c r="O41" s="70">
        <v>33.93</v>
      </c>
      <c r="P41" s="70">
        <v>33.93</v>
      </c>
    </row>
    <row r="42" spans="1:16" ht="14.25" customHeight="1">
      <c r="A42" s="29" t="s">
        <v>72</v>
      </c>
      <c r="B42" s="353" t="s">
        <v>73</v>
      </c>
      <c r="C42" s="353"/>
      <c r="D42" s="37" t="s">
        <v>14</v>
      </c>
      <c r="E42" s="103">
        <v>107.74259999999998</v>
      </c>
      <c r="F42" s="103">
        <v>102.7446</v>
      </c>
      <c r="G42" s="103">
        <v>107.1</v>
      </c>
      <c r="H42" s="103">
        <v>96.39</v>
      </c>
      <c r="I42" s="103">
        <v>89.25</v>
      </c>
      <c r="J42" s="103">
        <v>89.25</v>
      </c>
      <c r="K42" s="103">
        <v>96.39</v>
      </c>
      <c r="L42" s="103">
        <v>112.2</v>
      </c>
      <c r="M42" s="103">
        <v>112.2</v>
      </c>
      <c r="N42" s="103">
        <v>112.2</v>
      </c>
      <c r="O42" s="70">
        <v>33.93</v>
      </c>
      <c r="P42" s="70">
        <v>33.93</v>
      </c>
    </row>
    <row r="43" spans="1:16" ht="14.25" customHeight="1">
      <c r="A43" s="29" t="s">
        <v>74</v>
      </c>
      <c r="B43" s="353" t="s">
        <v>75</v>
      </c>
      <c r="C43" s="353"/>
      <c r="D43" s="37" t="s">
        <v>14</v>
      </c>
      <c r="E43" s="103">
        <v>107.74259999999998</v>
      </c>
      <c r="F43" s="103">
        <v>102.7446</v>
      </c>
      <c r="G43" s="103">
        <v>107.1</v>
      </c>
      <c r="H43" s="103">
        <v>96.39</v>
      </c>
      <c r="I43" s="103">
        <v>89.25</v>
      </c>
      <c r="J43" s="103">
        <v>89.25</v>
      </c>
      <c r="K43" s="103">
        <v>96.39</v>
      </c>
      <c r="L43" s="103">
        <v>112.2</v>
      </c>
      <c r="M43" s="103">
        <v>112.2</v>
      </c>
      <c r="N43" s="103">
        <v>112.2</v>
      </c>
      <c r="O43" s="70">
        <v>33.93</v>
      </c>
      <c r="P43" s="70">
        <v>33.93</v>
      </c>
    </row>
    <row r="44" spans="1:16" ht="14.25" customHeight="1">
      <c r="A44" s="29" t="s">
        <v>76</v>
      </c>
      <c r="B44" s="353" t="s">
        <v>77</v>
      </c>
      <c r="C44" s="353"/>
      <c r="D44" s="37" t="s">
        <v>14</v>
      </c>
      <c r="E44" s="103">
        <v>130.0194</v>
      </c>
      <c r="F44" s="103">
        <v>125.02139999999999</v>
      </c>
      <c r="G44" s="103">
        <v>85.68</v>
      </c>
      <c r="H44" s="103">
        <v>74.97</v>
      </c>
      <c r="I44" s="103">
        <v>67.83</v>
      </c>
      <c r="J44" s="103">
        <v>67.83</v>
      </c>
      <c r="K44" s="103">
        <v>74.97</v>
      </c>
      <c r="L44" s="103">
        <v>84.9</v>
      </c>
      <c r="M44" s="103">
        <v>84.9</v>
      </c>
      <c r="N44" s="103">
        <v>84.9</v>
      </c>
      <c r="O44" s="70">
        <v>33.93</v>
      </c>
      <c r="P44" s="70">
        <v>33.93</v>
      </c>
    </row>
    <row r="45" spans="1:16" ht="14.25" customHeight="1">
      <c r="A45" s="29" t="s">
        <v>78</v>
      </c>
      <c r="B45" s="353" t="s">
        <v>79</v>
      </c>
      <c r="C45" s="353"/>
      <c r="D45" s="37" t="s">
        <v>14</v>
      </c>
      <c r="E45" s="103">
        <v>130.0194</v>
      </c>
      <c r="F45" s="103">
        <v>125.02139999999999</v>
      </c>
      <c r="G45" s="103">
        <v>107.1</v>
      </c>
      <c r="H45" s="103">
        <v>96.39</v>
      </c>
      <c r="I45" s="103">
        <v>89.25</v>
      </c>
      <c r="J45" s="103">
        <v>89.25</v>
      </c>
      <c r="K45" s="103">
        <v>96.39</v>
      </c>
      <c r="L45" s="103">
        <v>112.2</v>
      </c>
      <c r="M45" s="103">
        <v>112.2</v>
      </c>
      <c r="N45" s="103">
        <v>112.2</v>
      </c>
      <c r="O45" s="70">
        <v>33.93</v>
      </c>
      <c r="P45" s="70">
        <v>33.93</v>
      </c>
    </row>
    <row r="46" spans="1:16" ht="14.25" customHeight="1">
      <c r="A46" s="29" t="s">
        <v>80</v>
      </c>
      <c r="B46" s="353" t="s">
        <v>81</v>
      </c>
      <c r="C46" s="353"/>
      <c r="D46" s="37" t="s">
        <v>14</v>
      </c>
      <c r="E46" s="103">
        <v>130.0194</v>
      </c>
      <c r="F46" s="103">
        <v>125.02139999999999</v>
      </c>
      <c r="G46" s="103">
        <v>85.68</v>
      </c>
      <c r="H46" s="103">
        <v>74.97</v>
      </c>
      <c r="I46" s="103">
        <v>67.83</v>
      </c>
      <c r="J46" s="103">
        <v>67.83</v>
      </c>
      <c r="K46" s="103">
        <v>74.97</v>
      </c>
      <c r="L46" s="103">
        <v>84.9</v>
      </c>
      <c r="M46" s="103">
        <v>84.9</v>
      </c>
      <c r="N46" s="103">
        <v>84.9</v>
      </c>
      <c r="O46" s="70">
        <v>33.93</v>
      </c>
      <c r="P46" s="70">
        <v>33.93</v>
      </c>
    </row>
    <row r="47" spans="1:16" ht="14.25" customHeight="1">
      <c r="A47" s="29" t="s">
        <v>82</v>
      </c>
      <c r="B47" s="353" t="s">
        <v>83</v>
      </c>
      <c r="C47" s="353"/>
      <c r="D47" s="37" t="s">
        <v>14</v>
      </c>
      <c r="E47" s="103">
        <v>167.1474</v>
      </c>
      <c r="F47" s="103">
        <v>162.14939999999999</v>
      </c>
      <c r="G47" s="103">
        <v>124.95</v>
      </c>
      <c r="H47" s="103">
        <v>110.67</v>
      </c>
      <c r="I47" s="103">
        <v>103.53</v>
      </c>
      <c r="J47" s="103">
        <v>103.53</v>
      </c>
      <c r="K47" s="103">
        <v>110.67</v>
      </c>
      <c r="L47" s="103">
        <v>122.4</v>
      </c>
      <c r="M47" s="103">
        <v>122.4</v>
      </c>
      <c r="N47" s="103">
        <v>122.4</v>
      </c>
      <c r="O47" s="70">
        <v>33.93</v>
      </c>
      <c r="P47" s="70">
        <v>33.93</v>
      </c>
    </row>
    <row r="48" spans="1:16" ht="14.25" customHeight="1" thickBot="1">
      <c r="A48" s="30" t="s">
        <v>84</v>
      </c>
      <c r="B48" s="351" t="s">
        <v>85</v>
      </c>
      <c r="C48" s="351"/>
      <c r="D48" s="38" t="s">
        <v>14</v>
      </c>
      <c r="E48" s="104">
        <v>241.47480000000002</v>
      </c>
      <c r="F48" s="104">
        <v>236.47679999999994</v>
      </c>
      <c r="G48" s="104">
        <v>124.95</v>
      </c>
      <c r="H48" s="104">
        <v>110.67</v>
      </c>
      <c r="I48" s="104">
        <v>103.53</v>
      </c>
      <c r="J48" s="104">
        <v>103.53</v>
      </c>
      <c r="K48" s="104">
        <v>110.67</v>
      </c>
      <c r="L48" s="104">
        <v>122.4</v>
      </c>
      <c r="M48" s="104">
        <v>122.4</v>
      </c>
      <c r="N48" s="104">
        <v>122.4</v>
      </c>
      <c r="O48" s="22">
        <v>33.93</v>
      </c>
      <c r="P48" s="22">
        <v>33.93</v>
      </c>
    </row>
    <row r="49" spans="1:16" ht="29.25" customHeight="1" thickBot="1">
      <c r="A49" s="28" t="s">
        <v>86</v>
      </c>
      <c r="B49" s="354" t="s">
        <v>151</v>
      </c>
      <c r="C49" s="354"/>
      <c r="D49" s="36" t="s">
        <v>90</v>
      </c>
      <c r="E49" s="8">
        <v>1.19</v>
      </c>
      <c r="F49" s="8">
        <v>1.19</v>
      </c>
      <c r="G49" s="102">
        <v>2.02</v>
      </c>
      <c r="H49" s="102">
        <v>2.02</v>
      </c>
      <c r="I49" s="102">
        <v>2.02</v>
      </c>
      <c r="J49" s="102">
        <v>2.02</v>
      </c>
      <c r="K49" s="102">
        <v>1.19</v>
      </c>
      <c r="L49" s="102">
        <v>2</v>
      </c>
      <c r="M49" s="102">
        <v>2</v>
      </c>
      <c r="N49" s="102">
        <v>3.4</v>
      </c>
      <c r="O49" s="8">
        <v>1.19</v>
      </c>
      <c r="P49" s="8">
        <v>1.19</v>
      </c>
    </row>
    <row r="50" spans="1:16" ht="29.25" customHeight="1" thickBot="1">
      <c r="A50" s="28" t="s">
        <v>93</v>
      </c>
      <c r="B50" s="354" t="s">
        <v>152</v>
      </c>
      <c r="C50" s="354"/>
      <c r="D50" s="36" t="s">
        <v>90</v>
      </c>
      <c r="E50" s="8">
        <v>1.19</v>
      </c>
      <c r="F50" s="8">
        <v>1.19</v>
      </c>
      <c r="G50" s="102">
        <v>2.02</v>
      </c>
      <c r="H50" s="102">
        <v>2.02</v>
      </c>
      <c r="I50" s="102">
        <v>2.02</v>
      </c>
      <c r="J50" s="102">
        <v>2.02</v>
      </c>
      <c r="K50" s="102">
        <v>1.19</v>
      </c>
      <c r="L50" s="102">
        <v>2</v>
      </c>
      <c r="M50" s="102">
        <v>2</v>
      </c>
      <c r="N50" s="102">
        <v>3.4</v>
      </c>
      <c r="O50" s="8">
        <v>1.19</v>
      </c>
      <c r="P50" s="8">
        <v>1.19</v>
      </c>
    </row>
    <row r="51" spans="1:16" ht="15" thickBot="1">
      <c r="A51" s="28" t="s">
        <v>95</v>
      </c>
      <c r="B51" s="354" t="s">
        <v>153</v>
      </c>
      <c r="C51" s="354"/>
      <c r="D51" s="36" t="s">
        <v>154</v>
      </c>
      <c r="E51" s="8">
        <v>9.28</v>
      </c>
      <c r="F51" s="8">
        <v>9.28</v>
      </c>
      <c r="G51" s="102">
        <v>9.76</v>
      </c>
      <c r="H51" s="102">
        <v>9.76</v>
      </c>
      <c r="I51" s="102">
        <v>9.76</v>
      </c>
      <c r="J51" s="102">
        <v>9.76</v>
      </c>
      <c r="K51" s="102">
        <v>9.76</v>
      </c>
      <c r="L51" s="102">
        <v>9.76</v>
      </c>
      <c r="M51" s="102">
        <v>9.76</v>
      </c>
      <c r="N51" s="102">
        <v>9.76</v>
      </c>
      <c r="O51" s="8">
        <v>11.31</v>
      </c>
      <c r="P51" s="8">
        <v>11.31</v>
      </c>
    </row>
    <row r="52" spans="1:46" ht="36">
      <c r="A52" s="71" t="s">
        <v>109</v>
      </c>
      <c r="B52" s="355" t="s">
        <v>322</v>
      </c>
      <c r="C52" s="355"/>
      <c r="D52" s="329"/>
      <c r="E52" s="247"/>
      <c r="F52" s="247"/>
      <c r="G52" s="98"/>
      <c r="H52" s="98"/>
      <c r="I52" s="98"/>
      <c r="J52" s="98"/>
      <c r="K52" s="98"/>
      <c r="L52" s="98"/>
      <c r="M52" s="98"/>
      <c r="N52" s="98"/>
      <c r="O52" s="85" t="s">
        <v>531</v>
      </c>
      <c r="P52" s="85" t="s">
        <v>566</v>
      </c>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row>
    <row r="53" spans="1:46" ht="36">
      <c r="A53" s="29" t="s">
        <v>110</v>
      </c>
      <c r="B53" s="299" t="s">
        <v>111</v>
      </c>
      <c r="C53" s="299"/>
      <c r="D53" s="327"/>
      <c r="E53" s="40" t="s">
        <v>540</v>
      </c>
      <c r="F53" s="40" t="s">
        <v>540</v>
      </c>
      <c r="G53" s="99" t="s">
        <v>364</v>
      </c>
      <c r="H53" s="99" t="s">
        <v>364</v>
      </c>
      <c r="I53" s="99" t="s">
        <v>364</v>
      </c>
      <c r="J53" s="99" t="s">
        <v>364</v>
      </c>
      <c r="K53" s="99" t="s">
        <v>364</v>
      </c>
      <c r="L53" s="99"/>
      <c r="M53" s="99"/>
      <c r="N53" s="99"/>
      <c r="O53" s="40"/>
      <c r="P53" s="4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row>
    <row r="54" spans="1:46" ht="48.75" thickBot="1">
      <c r="A54" s="30" t="s">
        <v>112</v>
      </c>
      <c r="B54" s="295" t="s">
        <v>113</v>
      </c>
      <c r="C54" s="295"/>
      <c r="D54" s="282"/>
      <c r="E54" s="22" t="s">
        <v>537</v>
      </c>
      <c r="F54" s="22" t="s">
        <v>537</v>
      </c>
      <c r="G54" s="105" t="s">
        <v>363</v>
      </c>
      <c r="H54" s="105" t="s">
        <v>363</v>
      </c>
      <c r="I54" s="105" t="s">
        <v>363</v>
      </c>
      <c r="J54" s="105" t="s">
        <v>363</v>
      </c>
      <c r="K54" s="105" t="s">
        <v>363</v>
      </c>
      <c r="L54" s="105"/>
      <c r="M54" s="105"/>
      <c r="N54" s="105"/>
      <c r="O54" s="22" t="s">
        <v>529</v>
      </c>
      <c r="P54" s="22" t="s">
        <v>529</v>
      </c>
      <c r="Q54" s="91"/>
      <c r="R54" s="91"/>
      <c r="S54" s="91"/>
      <c r="T54" s="91"/>
      <c r="U54" s="91"/>
      <c r="V54" s="91"/>
      <c r="W54" s="91"/>
      <c r="X54" s="91"/>
      <c r="Y54" s="91"/>
      <c r="Z54" s="91"/>
      <c r="AA54" s="91"/>
      <c r="AB54" s="91"/>
      <c r="AC54" s="91"/>
      <c r="AD54" s="91"/>
      <c r="AE54" s="10"/>
      <c r="AF54" s="10"/>
      <c r="AG54" s="10"/>
      <c r="AH54" s="10"/>
      <c r="AI54" s="10"/>
      <c r="AJ54" s="10"/>
      <c r="AK54" s="10"/>
      <c r="AL54" s="10"/>
      <c r="AM54" s="10"/>
      <c r="AN54" s="10"/>
      <c r="AO54" s="10"/>
      <c r="AP54" s="10"/>
      <c r="AQ54" s="10"/>
      <c r="AR54" s="10"/>
      <c r="AS54" s="10"/>
      <c r="AT54" s="10"/>
    </row>
    <row r="55" spans="1:46" ht="14.25">
      <c r="A55" s="27" t="s">
        <v>114</v>
      </c>
      <c r="B55" s="352" t="s">
        <v>155</v>
      </c>
      <c r="C55" s="352"/>
      <c r="D55" s="352"/>
      <c r="E55" s="89" t="s">
        <v>538</v>
      </c>
      <c r="F55" s="89" t="s">
        <v>538</v>
      </c>
      <c r="G55" s="90"/>
      <c r="H55" s="90"/>
      <c r="I55" s="90"/>
      <c r="J55" s="90"/>
      <c r="K55" s="90"/>
      <c r="L55" s="90"/>
      <c r="M55" s="90"/>
      <c r="N55" s="90"/>
      <c r="O55" s="89" t="s">
        <v>355</v>
      </c>
      <c r="P55" s="89" t="s">
        <v>355</v>
      </c>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row>
    <row r="56" spans="1:16" ht="14.25">
      <c r="A56" s="29" t="s">
        <v>116</v>
      </c>
      <c r="B56" s="353" t="s">
        <v>117</v>
      </c>
      <c r="C56" s="353"/>
      <c r="D56" s="353"/>
      <c r="E56" s="70"/>
      <c r="F56" s="70"/>
      <c r="G56" s="103" t="s">
        <v>365</v>
      </c>
      <c r="H56" s="103" t="s">
        <v>365</v>
      </c>
      <c r="I56" s="103" t="s">
        <v>365</v>
      </c>
      <c r="J56" s="103" t="s">
        <v>365</v>
      </c>
      <c r="K56" s="103" t="s">
        <v>365</v>
      </c>
      <c r="L56" s="103" t="s">
        <v>365</v>
      </c>
      <c r="M56" s="103" t="s">
        <v>359</v>
      </c>
      <c r="N56" s="103" t="s">
        <v>365</v>
      </c>
      <c r="O56" s="70"/>
      <c r="P56" s="70"/>
    </row>
    <row r="57" spans="1:16" ht="14.25">
      <c r="A57" s="29" t="s">
        <v>118</v>
      </c>
      <c r="B57" s="353" t="s">
        <v>119</v>
      </c>
      <c r="C57" s="353"/>
      <c r="D57" s="353"/>
      <c r="E57" s="70"/>
      <c r="F57" s="70"/>
      <c r="G57" s="103" t="s">
        <v>366</v>
      </c>
      <c r="H57" s="103" t="s">
        <v>366</v>
      </c>
      <c r="I57" s="103" t="s">
        <v>366</v>
      </c>
      <c r="J57" s="103" t="s">
        <v>366</v>
      </c>
      <c r="K57" s="103" t="s">
        <v>366</v>
      </c>
      <c r="L57" s="103" t="s">
        <v>366</v>
      </c>
      <c r="M57" s="103" t="s">
        <v>359</v>
      </c>
      <c r="N57" s="103" t="s">
        <v>366</v>
      </c>
      <c r="O57" s="70"/>
      <c r="P57" s="70"/>
    </row>
    <row r="58" spans="1:16" ht="15" thickBot="1">
      <c r="A58" s="30" t="s">
        <v>120</v>
      </c>
      <c r="B58" s="351" t="s">
        <v>123</v>
      </c>
      <c r="C58" s="351"/>
      <c r="D58" s="351"/>
      <c r="E58" s="248"/>
      <c r="F58" s="248"/>
      <c r="G58" s="104" t="s">
        <v>359</v>
      </c>
      <c r="H58" s="104" t="s">
        <v>359</v>
      </c>
      <c r="I58" s="104" t="s">
        <v>359</v>
      </c>
      <c r="J58" s="104" t="s">
        <v>359</v>
      </c>
      <c r="K58" s="104" t="s">
        <v>359</v>
      </c>
      <c r="L58" s="104" t="s">
        <v>359</v>
      </c>
      <c r="M58" s="104" t="s">
        <v>359</v>
      </c>
      <c r="N58" s="104" t="s">
        <v>359</v>
      </c>
      <c r="O58" s="22"/>
      <c r="P58" s="22"/>
    </row>
    <row r="59" spans="1:14" ht="14.25">
      <c r="A59" s="3"/>
      <c r="B59" s="3"/>
      <c r="G59" s="106"/>
      <c r="H59" s="106"/>
      <c r="I59" s="106"/>
      <c r="J59" s="106"/>
      <c r="K59" s="106"/>
      <c r="L59" s="106"/>
      <c r="M59" s="106"/>
      <c r="N59" s="106"/>
    </row>
    <row r="60" spans="1:20" ht="14.25">
      <c r="A60" s="83" t="s">
        <v>315</v>
      </c>
      <c r="B60" s="83"/>
      <c r="C60" s="24"/>
      <c r="D60" s="24"/>
      <c r="E60" s="24"/>
      <c r="F60" s="24"/>
      <c r="G60" s="24"/>
      <c r="H60" s="24"/>
      <c r="I60" s="24"/>
      <c r="J60" s="24"/>
      <c r="K60" s="24"/>
      <c r="L60" s="24"/>
      <c r="M60" s="24"/>
      <c r="N60" s="24"/>
      <c r="O60" s="24"/>
      <c r="Q60" s="6"/>
      <c r="R60" s="20"/>
      <c r="S60" s="20"/>
      <c r="T60" s="20"/>
    </row>
    <row r="61" spans="1:2" ht="14.25">
      <c r="A61" s="17" t="s">
        <v>316</v>
      </c>
      <c r="B61" s="17"/>
    </row>
    <row r="62" spans="1:2" ht="14.25">
      <c r="A62" s="17" t="s">
        <v>320</v>
      </c>
      <c r="B62" s="4"/>
    </row>
    <row r="63" spans="1:2" ht="14.25">
      <c r="A63" s="17" t="s">
        <v>321</v>
      </c>
      <c r="B63" s="4"/>
    </row>
    <row r="64" spans="1:14" ht="26.25" customHeight="1">
      <c r="A64" s="311" t="s">
        <v>327</v>
      </c>
      <c r="B64" s="312"/>
      <c r="C64" s="312"/>
      <c r="D64" s="312"/>
      <c r="E64" s="312"/>
      <c r="F64" s="312"/>
      <c r="G64" s="312"/>
      <c r="H64" s="86"/>
      <c r="I64" s="86"/>
      <c r="J64" s="86"/>
      <c r="K64" s="86"/>
      <c r="L64" s="86"/>
      <c r="M64" s="86"/>
      <c r="N64" s="86"/>
    </row>
  </sheetData>
  <mergeCells count="59">
    <mergeCell ref="O13:O14"/>
    <mergeCell ref="P13:P14"/>
    <mergeCell ref="O6:P6"/>
    <mergeCell ref="A7:D7"/>
    <mergeCell ref="A8:D8"/>
    <mergeCell ref="A9:D9"/>
    <mergeCell ref="A6:D6"/>
    <mergeCell ref="G6:N6"/>
    <mergeCell ref="E6:F6"/>
    <mergeCell ref="B10:C10"/>
    <mergeCell ref="B11:C11"/>
    <mergeCell ref="B12:C12"/>
    <mergeCell ref="B13:C13"/>
    <mergeCell ref="B14:C14"/>
    <mergeCell ref="B15:C15"/>
    <mergeCell ref="B16:D16"/>
    <mergeCell ref="B17:C17"/>
    <mergeCell ref="B18:C18"/>
    <mergeCell ref="B19:C19"/>
    <mergeCell ref="B20:D20"/>
    <mergeCell ref="B21:C21"/>
    <mergeCell ref="B22:C22"/>
    <mergeCell ref="B23:C23"/>
    <mergeCell ref="B24:D24"/>
    <mergeCell ref="B25:C25"/>
    <mergeCell ref="B26:C26"/>
    <mergeCell ref="B27:C27"/>
    <mergeCell ref="B28:D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52:D52"/>
    <mergeCell ref="B53:D53"/>
    <mergeCell ref="B46:C46"/>
    <mergeCell ref="B47:C47"/>
    <mergeCell ref="B48:C48"/>
    <mergeCell ref="B49:C49"/>
    <mergeCell ref="B50:C50"/>
    <mergeCell ref="B51:C51"/>
    <mergeCell ref="A64:G64"/>
    <mergeCell ref="B58:D58"/>
    <mergeCell ref="B54:D54"/>
    <mergeCell ref="B55:D55"/>
    <mergeCell ref="B56:D56"/>
    <mergeCell ref="B57:D57"/>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U82"/>
  <sheetViews>
    <sheetView showGridLines="0" workbookViewId="0" topLeftCell="A1">
      <selection activeCell="J2" sqref="J2"/>
    </sheetView>
  </sheetViews>
  <sheetFormatPr defaultColWidth="9.00390625" defaultRowHeight="14.25"/>
  <cols>
    <col min="1" max="1" width="8.25390625" style="0" customWidth="1"/>
    <col min="2" max="2" width="20.625" style="0" customWidth="1"/>
    <col min="3" max="7" width="10.50390625" style="0" customWidth="1"/>
    <col min="8" max="8" width="10.625" style="0" customWidth="1"/>
    <col min="9" max="9" width="10.125" style="0" customWidth="1"/>
    <col min="10" max="10" width="9.125" style="0" customWidth="1"/>
    <col min="11" max="11" width="9.50390625" style="0" customWidth="1"/>
    <col min="12" max="12" width="10.625" style="0" customWidth="1"/>
    <col min="13" max="13" width="10.125" style="0" customWidth="1"/>
    <col min="14" max="14" width="8.75390625" style="0" customWidth="1"/>
    <col min="15" max="15" width="9.50390625" style="0" customWidth="1"/>
    <col min="16" max="16" width="10.125" style="0" bestFit="1" customWidth="1"/>
    <col min="17" max="17" width="10.125" style="0" customWidth="1"/>
    <col min="19" max="19" width="8.375" style="0" customWidth="1"/>
    <col min="20" max="20" width="10.125" style="0" bestFit="1" customWidth="1"/>
    <col min="21" max="21" width="10.125" style="0" customWidth="1"/>
    <col min="24" max="24" width="9.875" style="0" customWidth="1"/>
    <col min="25" max="25" width="10.125" style="0" customWidth="1"/>
    <col min="28" max="28" width="10.00390625" style="0" customWidth="1"/>
    <col min="29" max="29" width="10.125" style="0" customWidth="1"/>
    <col min="32" max="32" width="10.25390625" style="0" customWidth="1"/>
    <col min="33" max="33" width="10.125" style="0" customWidth="1"/>
    <col min="36" max="37" width="10.125" style="0" customWidth="1"/>
    <col min="40" max="40" width="10.125" style="0" bestFit="1" customWidth="1"/>
    <col min="41" max="41" width="16.00390625" style="0" customWidth="1"/>
    <col min="44" max="44" width="10.125" style="0" bestFit="1" customWidth="1"/>
    <col min="45" max="45" width="16.125" style="0" bestFit="1" customWidth="1"/>
  </cols>
  <sheetData>
    <row r="1" ht="14.25" customHeight="1">
      <c r="A1" s="81"/>
    </row>
    <row r="2" ht="15">
      <c r="A2" s="1" t="s">
        <v>603</v>
      </c>
    </row>
    <row r="3" ht="15">
      <c r="A3" s="5"/>
    </row>
    <row r="4" spans="1:12" ht="29.25" customHeight="1">
      <c r="A4" s="400" t="s">
        <v>313</v>
      </c>
      <c r="B4" s="400"/>
      <c r="C4" s="400"/>
      <c r="D4" s="400"/>
      <c r="E4" s="400"/>
      <c r="F4" s="400"/>
      <c r="G4" s="400"/>
      <c r="H4" s="400"/>
      <c r="I4" s="400"/>
      <c r="J4" s="400"/>
      <c r="K4" s="400"/>
      <c r="L4" s="10"/>
    </row>
    <row r="5" ht="15.75" thickBot="1">
      <c r="A5" s="5"/>
    </row>
    <row r="6" spans="1:47" ht="24" customHeight="1" thickBot="1">
      <c r="A6" s="309" t="s">
        <v>1</v>
      </c>
      <c r="B6" s="310"/>
      <c r="C6" s="291"/>
      <c r="D6" s="340" t="s">
        <v>533</v>
      </c>
      <c r="E6" s="340"/>
      <c r="F6" s="340"/>
      <c r="G6" s="341"/>
      <c r="H6" s="333" t="s">
        <v>357</v>
      </c>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5"/>
      <c r="AN6" s="339" t="s">
        <v>329</v>
      </c>
      <c r="AO6" s="421"/>
      <c r="AP6" s="421"/>
      <c r="AQ6" s="421"/>
      <c r="AR6" s="421"/>
      <c r="AS6" s="421"/>
      <c r="AT6" s="421"/>
      <c r="AU6" s="422"/>
    </row>
    <row r="7" spans="1:47" ht="16.5" customHeight="1">
      <c r="A7" s="309" t="s">
        <v>2</v>
      </c>
      <c r="B7" s="310"/>
      <c r="C7" s="291"/>
      <c r="D7" s="389" t="s">
        <v>542</v>
      </c>
      <c r="E7" s="390"/>
      <c r="F7" s="390"/>
      <c r="G7" s="391"/>
      <c r="H7" s="389" t="s">
        <v>358</v>
      </c>
      <c r="I7" s="390"/>
      <c r="J7" s="390"/>
      <c r="K7" s="391"/>
      <c r="L7" s="389" t="s">
        <v>360</v>
      </c>
      <c r="M7" s="390"/>
      <c r="N7" s="390"/>
      <c r="O7" s="391"/>
      <c r="P7" s="389" t="s">
        <v>361</v>
      </c>
      <c r="Q7" s="390"/>
      <c r="R7" s="390"/>
      <c r="S7" s="391"/>
      <c r="T7" s="389" t="s">
        <v>362</v>
      </c>
      <c r="U7" s="390"/>
      <c r="V7" s="390"/>
      <c r="W7" s="391"/>
      <c r="X7" s="401" t="s">
        <v>368</v>
      </c>
      <c r="Y7" s="402"/>
      <c r="Z7" s="402"/>
      <c r="AA7" s="403"/>
      <c r="AB7" s="401" t="s">
        <v>466</v>
      </c>
      <c r="AC7" s="402"/>
      <c r="AD7" s="402"/>
      <c r="AE7" s="403"/>
      <c r="AF7" s="401" t="s">
        <v>467</v>
      </c>
      <c r="AG7" s="402"/>
      <c r="AH7" s="402"/>
      <c r="AI7" s="403"/>
      <c r="AJ7" s="401" t="s">
        <v>468</v>
      </c>
      <c r="AK7" s="402"/>
      <c r="AL7" s="402"/>
      <c r="AM7" s="403"/>
      <c r="AN7" s="389" t="s">
        <v>562</v>
      </c>
      <c r="AO7" s="390"/>
      <c r="AP7" s="390"/>
      <c r="AQ7" s="391"/>
      <c r="AR7" s="420" t="s">
        <v>564</v>
      </c>
      <c r="AS7" s="402"/>
      <c r="AT7" s="402"/>
      <c r="AU7" s="403"/>
    </row>
    <row r="8" spans="1:47" ht="14.25" customHeight="1">
      <c r="A8" s="366" t="s">
        <v>131</v>
      </c>
      <c r="B8" s="353"/>
      <c r="C8" s="286"/>
      <c r="D8" s="389" t="s">
        <v>535</v>
      </c>
      <c r="E8" s="390"/>
      <c r="F8" s="390"/>
      <c r="G8" s="391"/>
      <c r="H8" s="389" t="s">
        <v>332</v>
      </c>
      <c r="I8" s="390"/>
      <c r="J8" s="390"/>
      <c r="K8" s="391"/>
      <c r="L8" s="389" t="s">
        <v>332</v>
      </c>
      <c r="M8" s="390"/>
      <c r="N8" s="390"/>
      <c r="O8" s="391"/>
      <c r="P8" s="389" t="s">
        <v>332</v>
      </c>
      <c r="Q8" s="390"/>
      <c r="R8" s="390"/>
      <c r="S8" s="391"/>
      <c r="T8" s="389" t="s">
        <v>332</v>
      </c>
      <c r="U8" s="390"/>
      <c r="V8" s="390"/>
      <c r="W8" s="391"/>
      <c r="X8" s="389" t="s">
        <v>332</v>
      </c>
      <c r="Y8" s="390"/>
      <c r="Z8" s="390"/>
      <c r="AA8" s="391"/>
      <c r="AB8" s="389" t="s">
        <v>332</v>
      </c>
      <c r="AC8" s="390"/>
      <c r="AD8" s="390"/>
      <c r="AE8" s="391"/>
      <c r="AF8" s="389" t="s">
        <v>332</v>
      </c>
      <c r="AG8" s="390"/>
      <c r="AH8" s="390"/>
      <c r="AI8" s="391"/>
      <c r="AJ8" s="389" t="s">
        <v>332</v>
      </c>
      <c r="AK8" s="390"/>
      <c r="AL8" s="390"/>
      <c r="AM8" s="391"/>
      <c r="AN8" s="389" t="s">
        <v>332</v>
      </c>
      <c r="AO8" s="390"/>
      <c r="AP8" s="390"/>
      <c r="AQ8" s="391"/>
      <c r="AR8" s="389" t="s">
        <v>332</v>
      </c>
      <c r="AS8" s="390"/>
      <c r="AT8" s="390"/>
      <c r="AU8" s="391"/>
    </row>
    <row r="9" spans="1:47" ht="31.5" customHeight="1" thickBot="1">
      <c r="A9" s="368" t="s">
        <v>3</v>
      </c>
      <c r="B9" s="351"/>
      <c r="C9" s="288"/>
      <c r="D9" s="382" t="s">
        <v>333</v>
      </c>
      <c r="E9" s="383"/>
      <c r="F9" s="383"/>
      <c r="G9" s="384"/>
      <c r="H9" s="382" t="s">
        <v>364</v>
      </c>
      <c r="I9" s="383"/>
      <c r="J9" s="383"/>
      <c r="K9" s="384"/>
      <c r="L9" s="382" t="s">
        <v>364</v>
      </c>
      <c r="M9" s="383"/>
      <c r="N9" s="383"/>
      <c r="O9" s="384"/>
      <c r="P9" s="382" t="s">
        <v>364</v>
      </c>
      <c r="Q9" s="383"/>
      <c r="R9" s="383"/>
      <c r="S9" s="384"/>
      <c r="T9" s="382"/>
      <c r="U9" s="383"/>
      <c r="V9" s="383"/>
      <c r="W9" s="384"/>
      <c r="X9" s="123"/>
      <c r="Y9" s="123"/>
      <c r="Z9" s="123"/>
      <c r="AA9" s="123"/>
      <c r="AB9" s="123"/>
      <c r="AC9" s="123"/>
      <c r="AD9" s="123"/>
      <c r="AE9" s="123"/>
      <c r="AF9" s="123"/>
      <c r="AG9" s="123"/>
      <c r="AH9" s="123"/>
      <c r="AI9" s="123"/>
      <c r="AJ9" s="123"/>
      <c r="AK9" s="123"/>
      <c r="AL9" s="123"/>
      <c r="AM9" s="123"/>
      <c r="AN9" s="382" t="s">
        <v>333</v>
      </c>
      <c r="AO9" s="383"/>
      <c r="AP9" s="383"/>
      <c r="AQ9" s="384"/>
      <c r="AR9" s="382" t="s">
        <v>333</v>
      </c>
      <c r="AS9" s="383"/>
      <c r="AT9" s="383"/>
      <c r="AU9" s="384"/>
    </row>
    <row r="10" spans="1:47" ht="24" customHeight="1">
      <c r="A10" s="404" t="s">
        <v>4</v>
      </c>
      <c r="B10" s="385" t="s">
        <v>5</v>
      </c>
      <c r="C10" s="408"/>
      <c r="D10" s="63" t="s">
        <v>156</v>
      </c>
      <c r="E10" s="65" t="s">
        <v>159</v>
      </c>
      <c r="F10" s="385" t="s">
        <v>324</v>
      </c>
      <c r="G10" s="386"/>
      <c r="H10" s="63" t="s">
        <v>156</v>
      </c>
      <c r="I10" s="65" t="s">
        <v>159</v>
      </c>
      <c r="J10" s="385" t="s">
        <v>324</v>
      </c>
      <c r="K10" s="386"/>
      <c r="L10" s="63" t="s">
        <v>156</v>
      </c>
      <c r="M10" s="65" t="s">
        <v>159</v>
      </c>
      <c r="N10" s="385" t="s">
        <v>324</v>
      </c>
      <c r="O10" s="386"/>
      <c r="P10" s="63" t="s">
        <v>156</v>
      </c>
      <c r="Q10" s="65" t="s">
        <v>159</v>
      </c>
      <c r="R10" s="385" t="s">
        <v>324</v>
      </c>
      <c r="S10" s="386"/>
      <c r="T10" s="63" t="s">
        <v>156</v>
      </c>
      <c r="U10" s="65" t="s">
        <v>159</v>
      </c>
      <c r="V10" s="385" t="s">
        <v>324</v>
      </c>
      <c r="W10" s="386"/>
      <c r="X10" s="63" t="s">
        <v>156</v>
      </c>
      <c r="Y10" s="65" t="s">
        <v>159</v>
      </c>
      <c r="Z10" s="385" t="s">
        <v>324</v>
      </c>
      <c r="AA10" s="386"/>
      <c r="AB10" s="63" t="s">
        <v>156</v>
      </c>
      <c r="AC10" s="65" t="s">
        <v>159</v>
      </c>
      <c r="AD10" s="385" t="s">
        <v>324</v>
      </c>
      <c r="AE10" s="386"/>
      <c r="AF10" s="63" t="s">
        <v>156</v>
      </c>
      <c r="AG10" s="65" t="s">
        <v>159</v>
      </c>
      <c r="AH10" s="385" t="s">
        <v>324</v>
      </c>
      <c r="AI10" s="386"/>
      <c r="AJ10" s="63" t="s">
        <v>156</v>
      </c>
      <c r="AK10" s="65" t="s">
        <v>159</v>
      </c>
      <c r="AL10" s="385" t="s">
        <v>324</v>
      </c>
      <c r="AM10" s="386"/>
      <c r="AN10" s="63" t="s">
        <v>156</v>
      </c>
      <c r="AO10" s="65" t="s">
        <v>159</v>
      </c>
      <c r="AP10" s="385" t="s">
        <v>324</v>
      </c>
      <c r="AQ10" s="386"/>
      <c r="AR10" s="63" t="s">
        <v>156</v>
      </c>
      <c r="AS10" s="65" t="s">
        <v>159</v>
      </c>
      <c r="AT10" s="385" t="s">
        <v>324</v>
      </c>
      <c r="AU10" s="386"/>
    </row>
    <row r="11" spans="1:47" ht="7.5" customHeight="1">
      <c r="A11" s="404"/>
      <c r="B11" s="409"/>
      <c r="C11" s="410"/>
      <c r="D11" s="27" t="s">
        <v>157</v>
      </c>
      <c r="E11" s="66" t="s">
        <v>160</v>
      </c>
      <c r="F11" s="387"/>
      <c r="G11" s="388"/>
      <c r="H11" s="27" t="s">
        <v>157</v>
      </c>
      <c r="I11" s="66" t="s">
        <v>160</v>
      </c>
      <c r="J11" s="387"/>
      <c r="K11" s="388"/>
      <c r="L11" s="27" t="s">
        <v>157</v>
      </c>
      <c r="M11" s="66" t="s">
        <v>160</v>
      </c>
      <c r="N11" s="387"/>
      <c r="O11" s="388"/>
      <c r="P11" s="27" t="s">
        <v>157</v>
      </c>
      <c r="Q11" s="66" t="s">
        <v>160</v>
      </c>
      <c r="R11" s="387"/>
      <c r="S11" s="388"/>
      <c r="T11" s="27" t="s">
        <v>157</v>
      </c>
      <c r="U11" s="66" t="s">
        <v>160</v>
      </c>
      <c r="V11" s="387"/>
      <c r="W11" s="388"/>
      <c r="X11" s="27" t="s">
        <v>157</v>
      </c>
      <c r="Y11" s="66" t="s">
        <v>160</v>
      </c>
      <c r="Z11" s="387"/>
      <c r="AA11" s="388"/>
      <c r="AB11" s="27" t="s">
        <v>157</v>
      </c>
      <c r="AC11" s="66" t="s">
        <v>160</v>
      </c>
      <c r="AD11" s="387"/>
      <c r="AE11" s="388"/>
      <c r="AF11" s="27" t="s">
        <v>157</v>
      </c>
      <c r="AG11" s="66" t="s">
        <v>160</v>
      </c>
      <c r="AH11" s="387"/>
      <c r="AI11" s="388"/>
      <c r="AJ11" s="27" t="s">
        <v>157</v>
      </c>
      <c r="AK11" s="66" t="s">
        <v>160</v>
      </c>
      <c r="AL11" s="387"/>
      <c r="AM11" s="388"/>
      <c r="AN11" s="27" t="s">
        <v>157</v>
      </c>
      <c r="AO11" s="66" t="s">
        <v>160</v>
      </c>
      <c r="AP11" s="387"/>
      <c r="AQ11" s="388"/>
      <c r="AR11" s="27" t="s">
        <v>157</v>
      </c>
      <c r="AS11" s="66" t="s">
        <v>160</v>
      </c>
      <c r="AT11" s="387"/>
      <c r="AU11" s="388"/>
    </row>
    <row r="12" spans="1:47" ht="19.5" customHeight="1" thickBot="1">
      <c r="A12" s="405"/>
      <c r="B12" s="411"/>
      <c r="C12" s="412"/>
      <c r="D12" s="64" t="s">
        <v>158</v>
      </c>
      <c r="E12" s="67" t="s">
        <v>161</v>
      </c>
      <c r="F12" s="68" t="s">
        <v>162</v>
      </c>
      <c r="G12" s="69" t="s">
        <v>163</v>
      </c>
      <c r="H12" s="64" t="s">
        <v>158</v>
      </c>
      <c r="I12" s="67" t="s">
        <v>161</v>
      </c>
      <c r="J12" s="68" t="s">
        <v>162</v>
      </c>
      <c r="K12" s="69" t="s">
        <v>163</v>
      </c>
      <c r="L12" s="64" t="s">
        <v>158</v>
      </c>
      <c r="M12" s="67" t="s">
        <v>161</v>
      </c>
      <c r="N12" s="68" t="s">
        <v>162</v>
      </c>
      <c r="O12" s="69" t="s">
        <v>163</v>
      </c>
      <c r="P12" s="64" t="s">
        <v>158</v>
      </c>
      <c r="Q12" s="67" t="s">
        <v>161</v>
      </c>
      <c r="R12" s="68" t="s">
        <v>162</v>
      </c>
      <c r="S12" s="69" t="s">
        <v>163</v>
      </c>
      <c r="T12" s="64" t="s">
        <v>158</v>
      </c>
      <c r="U12" s="67" t="s">
        <v>161</v>
      </c>
      <c r="V12" s="68" t="s">
        <v>162</v>
      </c>
      <c r="W12" s="69" t="s">
        <v>163</v>
      </c>
      <c r="X12" s="64" t="s">
        <v>158</v>
      </c>
      <c r="Y12" s="67" t="s">
        <v>161</v>
      </c>
      <c r="Z12" s="68" t="s">
        <v>162</v>
      </c>
      <c r="AA12" s="69" t="s">
        <v>163</v>
      </c>
      <c r="AB12" s="64" t="s">
        <v>158</v>
      </c>
      <c r="AC12" s="67" t="s">
        <v>161</v>
      </c>
      <c r="AD12" s="68" t="s">
        <v>162</v>
      </c>
      <c r="AE12" s="69" t="s">
        <v>163</v>
      </c>
      <c r="AF12" s="64" t="s">
        <v>158</v>
      </c>
      <c r="AG12" s="67" t="s">
        <v>161</v>
      </c>
      <c r="AH12" s="68" t="s">
        <v>162</v>
      </c>
      <c r="AI12" s="69" t="s">
        <v>163</v>
      </c>
      <c r="AJ12" s="64" t="s">
        <v>158</v>
      </c>
      <c r="AK12" s="67" t="s">
        <v>161</v>
      </c>
      <c r="AL12" s="68" t="s">
        <v>162</v>
      </c>
      <c r="AM12" s="69" t="s">
        <v>163</v>
      </c>
      <c r="AN12" s="64" t="s">
        <v>158</v>
      </c>
      <c r="AO12" s="67" t="s">
        <v>161</v>
      </c>
      <c r="AP12" s="68" t="s">
        <v>162</v>
      </c>
      <c r="AQ12" s="69" t="s">
        <v>163</v>
      </c>
      <c r="AR12" s="64" t="s">
        <v>158</v>
      </c>
      <c r="AS12" s="67" t="s">
        <v>161</v>
      </c>
      <c r="AT12" s="68" t="s">
        <v>162</v>
      </c>
      <c r="AU12" s="69" t="s">
        <v>163</v>
      </c>
    </row>
    <row r="13" spans="1:43" ht="15" thickTop="1">
      <c r="A13" s="45" t="s">
        <v>132</v>
      </c>
      <c r="B13" s="413" t="s">
        <v>164</v>
      </c>
      <c r="C13" s="414"/>
      <c r="D13" s="406"/>
      <c r="E13" s="406"/>
      <c r="F13" s="406"/>
      <c r="G13" s="407"/>
      <c r="H13" s="406"/>
      <c r="I13" s="406"/>
      <c r="J13" s="406"/>
      <c r="K13" s="407"/>
      <c r="L13" s="398"/>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row>
    <row r="14" spans="1:47" ht="48" customHeight="1">
      <c r="A14" s="55" t="s">
        <v>165</v>
      </c>
      <c r="B14" s="315" t="s">
        <v>166</v>
      </c>
      <c r="C14" s="287"/>
      <c r="D14" s="29">
        <v>124.95</v>
      </c>
      <c r="E14" s="60" t="s">
        <v>543</v>
      </c>
      <c r="F14" s="60" t="s">
        <v>544</v>
      </c>
      <c r="G14" s="47"/>
      <c r="H14" s="87">
        <v>124.95</v>
      </c>
      <c r="I14" s="379" t="s">
        <v>530</v>
      </c>
      <c r="J14" s="60"/>
      <c r="K14" s="47"/>
      <c r="L14" s="87">
        <v>124.95</v>
      </c>
      <c r="M14" s="379" t="s">
        <v>530</v>
      </c>
      <c r="N14" s="60"/>
      <c r="O14" s="47"/>
      <c r="P14" s="87">
        <v>124.95</v>
      </c>
      <c r="Q14" s="379" t="s">
        <v>530</v>
      </c>
      <c r="R14" s="60"/>
      <c r="S14" s="47"/>
      <c r="T14" s="87">
        <v>124.95</v>
      </c>
      <c r="U14" s="379" t="s">
        <v>530</v>
      </c>
      <c r="V14" s="60"/>
      <c r="W14" s="47"/>
      <c r="X14" s="87">
        <v>124.95</v>
      </c>
      <c r="Y14" s="379" t="s">
        <v>530</v>
      </c>
      <c r="Z14" s="60"/>
      <c r="AA14" s="47"/>
      <c r="AB14" s="87">
        <v>135.9</v>
      </c>
      <c r="AC14" s="379" t="s">
        <v>530</v>
      </c>
      <c r="AD14" s="60"/>
      <c r="AE14" s="47"/>
      <c r="AF14" s="87">
        <v>135.9</v>
      </c>
      <c r="AG14" s="379" t="s">
        <v>530</v>
      </c>
      <c r="AH14" s="60"/>
      <c r="AI14" s="47"/>
      <c r="AJ14" s="87">
        <v>135.9</v>
      </c>
      <c r="AK14" s="379" t="s">
        <v>530</v>
      </c>
      <c r="AL14" s="60"/>
      <c r="AM14" s="47"/>
      <c r="AN14" s="87">
        <v>75.87</v>
      </c>
      <c r="AO14" s="415" t="s">
        <v>330</v>
      </c>
      <c r="AP14" s="417" t="s">
        <v>331</v>
      </c>
      <c r="AQ14" s="418"/>
      <c r="AR14" s="87">
        <v>75.87</v>
      </c>
      <c r="AS14" s="415" t="s">
        <v>330</v>
      </c>
      <c r="AT14" s="417" t="s">
        <v>331</v>
      </c>
      <c r="AU14" s="423"/>
    </row>
    <row r="15" spans="1:47" ht="48">
      <c r="A15" s="55"/>
      <c r="B15" s="315" t="s">
        <v>167</v>
      </c>
      <c r="C15" s="287"/>
      <c r="D15" s="87">
        <v>71.4</v>
      </c>
      <c r="E15" s="60" t="s">
        <v>543</v>
      </c>
      <c r="F15" s="60" t="s">
        <v>544</v>
      </c>
      <c r="G15" s="47"/>
      <c r="H15" s="87">
        <v>71.4</v>
      </c>
      <c r="I15" s="380"/>
      <c r="J15" s="60"/>
      <c r="K15" s="47"/>
      <c r="L15" s="87">
        <v>71.4</v>
      </c>
      <c r="M15" s="380"/>
      <c r="N15" s="60"/>
      <c r="O15" s="47"/>
      <c r="P15" s="87">
        <v>71.4</v>
      </c>
      <c r="Q15" s="380"/>
      <c r="R15" s="60"/>
      <c r="S15" s="47"/>
      <c r="T15" s="87">
        <v>71.4</v>
      </c>
      <c r="U15" s="380"/>
      <c r="V15" s="60"/>
      <c r="W15" s="47"/>
      <c r="X15" s="87">
        <v>71.4</v>
      </c>
      <c r="Y15" s="380"/>
      <c r="Z15" s="60"/>
      <c r="AA15" s="47"/>
      <c r="AB15" s="87">
        <v>135.9</v>
      </c>
      <c r="AC15" s="380"/>
      <c r="AD15" s="60"/>
      <c r="AE15" s="47"/>
      <c r="AF15" s="87">
        <v>135.9</v>
      </c>
      <c r="AG15" s="380"/>
      <c r="AH15" s="60"/>
      <c r="AI15" s="47"/>
      <c r="AJ15" s="87">
        <v>135.9</v>
      </c>
      <c r="AK15" s="380"/>
      <c r="AL15" s="60"/>
      <c r="AM15" s="47"/>
      <c r="AN15" s="87">
        <v>42.84</v>
      </c>
      <c r="AO15" s="416"/>
      <c r="AP15" s="60"/>
      <c r="AQ15" s="47"/>
      <c r="AR15" s="87">
        <v>42.84</v>
      </c>
      <c r="AS15" s="416"/>
      <c r="AT15" s="60"/>
      <c r="AU15" s="47"/>
    </row>
    <row r="16" spans="1:47" ht="48" customHeight="1">
      <c r="A16" s="55" t="s">
        <v>168</v>
      </c>
      <c r="B16" s="315" t="s">
        <v>169</v>
      </c>
      <c r="C16" s="287"/>
      <c r="D16" s="29">
        <v>124.95</v>
      </c>
      <c r="E16" s="60" t="s">
        <v>543</v>
      </c>
      <c r="F16" s="60" t="s">
        <v>544</v>
      </c>
      <c r="G16" s="47"/>
      <c r="H16" s="87">
        <v>124.95</v>
      </c>
      <c r="I16" s="380"/>
      <c r="J16" s="60"/>
      <c r="K16" s="47"/>
      <c r="L16" s="87">
        <v>124.95</v>
      </c>
      <c r="M16" s="380"/>
      <c r="N16" s="60"/>
      <c r="O16" s="47"/>
      <c r="P16" s="87">
        <v>124.95</v>
      </c>
      <c r="Q16" s="380"/>
      <c r="R16" s="60"/>
      <c r="S16" s="47"/>
      <c r="T16" s="87">
        <v>124.95</v>
      </c>
      <c r="U16" s="380"/>
      <c r="V16" s="60"/>
      <c r="W16" s="47"/>
      <c r="X16" s="87">
        <v>124.95</v>
      </c>
      <c r="Y16" s="380"/>
      <c r="Z16" s="60"/>
      <c r="AA16" s="47"/>
      <c r="AB16" s="87">
        <v>135.9</v>
      </c>
      <c r="AC16" s="380"/>
      <c r="AD16" s="60"/>
      <c r="AE16" s="47"/>
      <c r="AF16" s="87">
        <v>135.9</v>
      </c>
      <c r="AG16" s="380"/>
      <c r="AH16" s="60"/>
      <c r="AI16" s="47"/>
      <c r="AJ16" s="87">
        <v>135.9</v>
      </c>
      <c r="AK16" s="380"/>
      <c r="AL16" s="60"/>
      <c r="AM16" s="47"/>
      <c r="AN16" s="87">
        <v>75.87</v>
      </c>
      <c r="AO16" s="415" t="s">
        <v>334</v>
      </c>
      <c r="AP16" s="60"/>
      <c r="AQ16" s="47"/>
      <c r="AR16" s="87">
        <v>75.87</v>
      </c>
      <c r="AS16" s="415" t="s">
        <v>334</v>
      </c>
      <c r="AT16" s="60"/>
      <c r="AU16" s="47"/>
    </row>
    <row r="17" spans="1:47" ht="48">
      <c r="A17" s="55"/>
      <c r="B17" s="315" t="s">
        <v>170</v>
      </c>
      <c r="C17" s="287"/>
      <c r="D17" s="87">
        <v>71.4</v>
      </c>
      <c r="E17" s="60" t="s">
        <v>543</v>
      </c>
      <c r="F17" s="60" t="s">
        <v>544</v>
      </c>
      <c r="G17" s="47"/>
      <c r="H17" s="87">
        <v>71.4</v>
      </c>
      <c r="I17" s="380"/>
      <c r="J17" s="60"/>
      <c r="K17" s="47"/>
      <c r="L17" s="87">
        <v>71.4</v>
      </c>
      <c r="M17" s="380"/>
      <c r="N17" s="60"/>
      <c r="O17" s="47"/>
      <c r="P17" s="87">
        <v>71.4</v>
      </c>
      <c r="Q17" s="380"/>
      <c r="R17" s="60"/>
      <c r="S17" s="47"/>
      <c r="T17" s="87">
        <v>71.4</v>
      </c>
      <c r="U17" s="380"/>
      <c r="V17" s="60"/>
      <c r="W17" s="47"/>
      <c r="X17" s="87">
        <v>71.4</v>
      </c>
      <c r="Y17" s="380"/>
      <c r="Z17" s="60"/>
      <c r="AA17" s="47"/>
      <c r="AB17" s="87">
        <v>135.9</v>
      </c>
      <c r="AC17" s="380"/>
      <c r="AD17" s="60"/>
      <c r="AE17" s="47"/>
      <c r="AF17" s="87">
        <v>135.9</v>
      </c>
      <c r="AG17" s="380"/>
      <c r="AH17" s="60"/>
      <c r="AI17" s="47"/>
      <c r="AJ17" s="87">
        <v>135.9</v>
      </c>
      <c r="AK17" s="380"/>
      <c r="AL17" s="60"/>
      <c r="AM17" s="47"/>
      <c r="AN17" s="87">
        <v>42.84</v>
      </c>
      <c r="AO17" s="416"/>
      <c r="AP17" s="60"/>
      <c r="AQ17" s="47"/>
      <c r="AR17" s="87">
        <v>42.84</v>
      </c>
      <c r="AS17" s="416"/>
      <c r="AT17" s="60"/>
      <c r="AU17" s="47"/>
    </row>
    <row r="18" spans="1:47" ht="48" customHeight="1">
      <c r="A18" s="55" t="s">
        <v>171</v>
      </c>
      <c r="B18" s="315" t="s">
        <v>172</v>
      </c>
      <c r="C18" s="287"/>
      <c r="D18" s="29">
        <v>124.95</v>
      </c>
      <c r="E18" s="60" t="s">
        <v>543</v>
      </c>
      <c r="F18" s="60" t="s">
        <v>544</v>
      </c>
      <c r="G18" s="47"/>
      <c r="H18" s="87">
        <v>124.95</v>
      </c>
      <c r="I18" s="380"/>
      <c r="J18" s="60"/>
      <c r="K18" s="47"/>
      <c r="L18" s="87">
        <v>124.95</v>
      </c>
      <c r="M18" s="380"/>
      <c r="N18" s="60"/>
      <c r="O18" s="47"/>
      <c r="P18" s="87">
        <v>124.95</v>
      </c>
      <c r="Q18" s="380"/>
      <c r="R18" s="60"/>
      <c r="S18" s="47"/>
      <c r="T18" s="87">
        <v>124.95</v>
      </c>
      <c r="U18" s="380"/>
      <c r="V18" s="60"/>
      <c r="W18" s="47"/>
      <c r="X18" s="87">
        <v>124.95</v>
      </c>
      <c r="Y18" s="380"/>
      <c r="Z18" s="60"/>
      <c r="AA18" s="47"/>
      <c r="AB18" s="87">
        <v>237</v>
      </c>
      <c r="AC18" s="380"/>
      <c r="AD18" s="60"/>
      <c r="AE18" s="47"/>
      <c r="AF18" s="87">
        <v>237</v>
      </c>
      <c r="AG18" s="380"/>
      <c r="AH18" s="60"/>
      <c r="AI18" s="47"/>
      <c r="AJ18" s="87">
        <v>237</v>
      </c>
      <c r="AK18" s="380"/>
      <c r="AL18" s="60"/>
      <c r="AM18" s="47"/>
      <c r="AN18" s="87">
        <v>75.87</v>
      </c>
      <c r="AO18" s="415" t="s">
        <v>335</v>
      </c>
      <c r="AP18" s="60"/>
      <c r="AQ18" s="47"/>
      <c r="AR18" s="87">
        <v>75.87</v>
      </c>
      <c r="AS18" s="415" t="s">
        <v>335</v>
      </c>
      <c r="AT18" s="60"/>
      <c r="AU18" s="47"/>
    </row>
    <row r="19" spans="1:47" ht="48">
      <c r="A19" s="55"/>
      <c r="B19" s="315" t="s">
        <v>173</v>
      </c>
      <c r="C19" s="287"/>
      <c r="D19" s="87">
        <v>71.4</v>
      </c>
      <c r="E19" s="60" t="s">
        <v>543</v>
      </c>
      <c r="F19" s="60" t="s">
        <v>544</v>
      </c>
      <c r="G19" s="47"/>
      <c r="H19" s="87">
        <v>71.4</v>
      </c>
      <c r="I19" s="380"/>
      <c r="J19" s="60"/>
      <c r="K19" s="47"/>
      <c r="L19" s="87">
        <v>71.4</v>
      </c>
      <c r="M19" s="380"/>
      <c r="N19" s="60"/>
      <c r="O19" s="47"/>
      <c r="P19" s="87">
        <v>71.4</v>
      </c>
      <c r="Q19" s="380"/>
      <c r="R19" s="60"/>
      <c r="S19" s="47"/>
      <c r="T19" s="87">
        <v>71.4</v>
      </c>
      <c r="U19" s="380"/>
      <c r="V19" s="60"/>
      <c r="W19" s="47"/>
      <c r="X19" s="87">
        <v>71.4</v>
      </c>
      <c r="Y19" s="380"/>
      <c r="Z19" s="60"/>
      <c r="AA19" s="47"/>
      <c r="AB19" s="87">
        <v>171</v>
      </c>
      <c r="AC19" s="380"/>
      <c r="AD19" s="60"/>
      <c r="AE19" s="47"/>
      <c r="AF19" s="87">
        <v>171</v>
      </c>
      <c r="AG19" s="380"/>
      <c r="AH19" s="60"/>
      <c r="AI19" s="47"/>
      <c r="AJ19" s="87">
        <v>171</v>
      </c>
      <c r="AK19" s="380"/>
      <c r="AL19" s="60"/>
      <c r="AM19" s="47"/>
      <c r="AN19" s="87">
        <v>42.84</v>
      </c>
      <c r="AO19" s="416"/>
      <c r="AP19" s="60"/>
      <c r="AQ19" s="47"/>
      <c r="AR19" s="87">
        <v>42.84</v>
      </c>
      <c r="AS19" s="416"/>
      <c r="AT19" s="60"/>
      <c r="AU19" s="47"/>
    </row>
    <row r="20" spans="1:47" ht="48" customHeight="1">
      <c r="A20" s="55" t="s">
        <v>174</v>
      </c>
      <c r="B20" s="315" t="s">
        <v>175</v>
      </c>
      <c r="C20" s="287"/>
      <c r="D20" s="29">
        <v>124.95</v>
      </c>
      <c r="E20" s="60" t="s">
        <v>543</v>
      </c>
      <c r="F20" s="60" t="s">
        <v>544</v>
      </c>
      <c r="G20" s="47"/>
      <c r="H20" s="87">
        <v>124.95</v>
      </c>
      <c r="I20" s="380"/>
      <c r="J20" s="60"/>
      <c r="K20" s="47"/>
      <c r="L20" s="87">
        <v>124.95</v>
      </c>
      <c r="M20" s="380"/>
      <c r="N20" s="60"/>
      <c r="O20" s="47"/>
      <c r="P20" s="87">
        <v>124.95</v>
      </c>
      <c r="Q20" s="380"/>
      <c r="R20" s="60"/>
      <c r="S20" s="47"/>
      <c r="T20" s="87">
        <v>124.95</v>
      </c>
      <c r="U20" s="380"/>
      <c r="V20" s="60"/>
      <c r="W20" s="47"/>
      <c r="X20" s="87">
        <v>124.95</v>
      </c>
      <c r="Y20" s="380"/>
      <c r="Z20" s="60"/>
      <c r="AA20" s="47"/>
      <c r="AB20" s="87">
        <v>135.9</v>
      </c>
      <c r="AC20" s="380"/>
      <c r="AD20" s="60"/>
      <c r="AE20" s="47"/>
      <c r="AF20" s="87">
        <v>135.9</v>
      </c>
      <c r="AG20" s="380"/>
      <c r="AH20" s="60"/>
      <c r="AI20" s="47"/>
      <c r="AJ20" s="87">
        <v>135.9</v>
      </c>
      <c r="AK20" s="380"/>
      <c r="AL20" s="60"/>
      <c r="AM20" s="47"/>
      <c r="AN20" s="87">
        <v>75.87</v>
      </c>
      <c r="AO20" s="415" t="s">
        <v>335</v>
      </c>
      <c r="AP20" s="60"/>
      <c r="AQ20" s="47"/>
      <c r="AR20" s="87">
        <v>75.87</v>
      </c>
      <c r="AS20" s="415" t="s">
        <v>335</v>
      </c>
      <c r="AT20" s="60"/>
      <c r="AU20" s="47"/>
    </row>
    <row r="21" spans="1:47" ht="48">
      <c r="A21" s="55"/>
      <c r="B21" s="315" t="s">
        <v>176</v>
      </c>
      <c r="C21" s="287"/>
      <c r="D21" s="87">
        <v>71.4</v>
      </c>
      <c r="E21" s="60" t="s">
        <v>543</v>
      </c>
      <c r="F21" s="60" t="s">
        <v>544</v>
      </c>
      <c r="G21" s="47"/>
      <c r="H21" s="87">
        <v>71.4</v>
      </c>
      <c r="I21" s="380"/>
      <c r="J21" s="60"/>
      <c r="K21" s="47"/>
      <c r="L21" s="87">
        <v>71.4</v>
      </c>
      <c r="M21" s="380"/>
      <c r="N21" s="60"/>
      <c r="O21" s="47"/>
      <c r="P21" s="87">
        <v>71.4</v>
      </c>
      <c r="Q21" s="380"/>
      <c r="R21" s="60"/>
      <c r="S21" s="47"/>
      <c r="T21" s="87">
        <v>71.4</v>
      </c>
      <c r="U21" s="380"/>
      <c r="V21" s="60"/>
      <c r="W21" s="47"/>
      <c r="X21" s="87">
        <v>71.4</v>
      </c>
      <c r="Y21" s="380"/>
      <c r="Z21" s="60"/>
      <c r="AA21" s="47"/>
      <c r="AB21" s="87">
        <v>135.9</v>
      </c>
      <c r="AC21" s="380"/>
      <c r="AD21" s="60"/>
      <c r="AE21" s="47"/>
      <c r="AF21" s="87">
        <v>135.9</v>
      </c>
      <c r="AG21" s="380"/>
      <c r="AH21" s="60"/>
      <c r="AI21" s="47"/>
      <c r="AJ21" s="87">
        <v>135.9</v>
      </c>
      <c r="AK21" s="380"/>
      <c r="AL21" s="60"/>
      <c r="AM21" s="47"/>
      <c r="AN21" s="87">
        <v>42.84</v>
      </c>
      <c r="AO21" s="416"/>
      <c r="AP21" s="60"/>
      <c r="AQ21" s="47"/>
      <c r="AR21" s="87">
        <v>42.84</v>
      </c>
      <c r="AS21" s="416"/>
      <c r="AT21" s="60"/>
      <c r="AU21" s="47"/>
    </row>
    <row r="22" spans="1:47" ht="48">
      <c r="A22" s="55" t="s">
        <v>177</v>
      </c>
      <c r="B22" s="315" t="s">
        <v>178</v>
      </c>
      <c r="C22" s="287"/>
      <c r="D22" s="29">
        <v>124.95</v>
      </c>
      <c r="E22" s="60" t="s">
        <v>543</v>
      </c>
      <c r="F22" s="60" t="s">
        <v>544</v>
      </c>
      <c r="G22" s="47"/>
      <c r="H22" s="87">
        <v>124.95</v>
      </c>
      <c r="I22" s="380"/>
      <c r="J22" s="60"/>
      <c r="K22" s="47"/>
      <c r="L22" s="87">
        <v>124.95</v>
      </c>
      <c r="M22" s="380"/>
      <c r="N22" s="60"/>
      <c r="O22" s="47"/>
      <c r="P22" s="87">
        <v>124.95</v>
      </c>
      <c r="Q22" s="380"/>
      <c r="R22" s="60"/>
      <c r="S22" s="47"/>
      <c r="T22" s="87">
        <v>124.95</v>
      </c>
      <c r="U22" s="380"/>
      <c r="V22" s="60"/>
      <c r="W22" s="47"/>
      <c r="X22" s="87">
        <v>124.95</v>
      </c>
      <c r="Y22" s="380"/>
      <c r="Z22" s="60"/>
      <c r="AA22" s="47"/>
      <c r="AB22" s="87">
        <v>135.9</v>
      </c>
      <c r="AC22" s="380"/>
      <c r="AD22" s="60"/>
      <c r="AE22" s="47"/>
      <c r="AF22" s="87">
        <v>135.9</v>
      </c>
      <c r="AG22" s="380"/>
      <c r="AH22" s="60"/>
      <c r="AI22" s="47"/>
      <c r="AJ22" s="87">
        <v>135.9</v>
      </c>
      <c r="AK22" s="380"/>
      <c r="AL22" s="60"/>
      <c r="AM22" s="47"/>
      <c r="AN22" s="87">
        <v>75.87</v>
      </c>
      <c r="AO22" s="415" t="s">
        <v>336</v>
      </c>
      <c r="AP22" s="60"/>
      <c r="AQ22" s="47"/>
      <c r="AR22" s="87">
        <v>75.87</v>
      </c>
      <c r="AS22" s="415" t="s">
        <v>336</v>
      </c>
      <c r="AT22" s="60"/>
      <c r="AU22" s="47"/>
    </row>
    <row r="23" spans="1:47" ht="48">
      <c r="A23" s="55"/>
      <c r="B23" s="315" t="s">
        <v>179</v>
      </c>
      <c r="C23" s="287"/>
      <c r="D23" s="87">
        <v>71.4</v>
      </c>
      <c r="E23" s="60" t="s">
        <v>543</v>
      </c>
      <c r="F23" s="60" t="s">
        <v>544</v>
      </c>
      <c r="G23" s="47"/>
      <c r="H23" s="87">
        <v>71.4</v>
      </c>
      <c r="I23" s="380"/>
      <c r="J23" s="60"/>
      <c r="K23" s="47"/>
      <c r="L23" s="87">
        <v>71.4</v>
      </c>
      <c r="M23" s="380"/>
      <c r="N23" s="60"/>
      <c r="O23" s="47"/>
      <c r="P23" s="87">
        <v>71.4</v>
      </c>
      <c r="Q23" s="380"/>
      <c r="R23" s="60"/>
      <c r="S23" s="47"/>
      <c r="T23" s="87">
        <v>71.4</v>
      </c>
      <c r="U23" s="380"/>
      <c r="V23" s="60"/>
      <c r="W23" s="47"/>
      <c r="X23" s="87">
        <v>71.4</v>
      </c>
      <c r="Y23" s="380"/>
      <c r="Z23" s="60"/>
      <c r="AA23" s="47"/>
      <c r="AB23" s="87">
        <v>135.9</v>
      </c>
      <c r="AC23" s="380"/>
      <c r="AD23" s="60"/>
      <c r="AE23" s="47"/>
      <c r="AF23" s="87">
        <v>135.9</v>
      </c>
      <c r="AG23" s="380"/>
      <c r="AH23" s="60"/>
      <c r="AI23" s="47"/>
      <c r="AJ23" s="87">
        <v>135.9</v>
      </c>
      <c r="AK23" s="380"/>
      <c r="AL23" s="60"/>
      <c r="AM23" s="47"/>
      <c r="AN23" s="87">
        <v>42.84</v>
      </c>
      <c r="AO23" s="416"/>
      <c r="AP23" s="60"/>
      <c r="AQ23" s="47"/>
      <c r="AR23" s="87">
        <v>42.84</v>
      </c>
      <c r="AS23" s="416"/>
      <c r="AT23" s="60"/>
      <c r="AU23" s="47"/>
    </row>
    <row r="24" spans="1:47" ht="48">
      <c r="A24" s="55" t="s">
        <v>180</v>
      </c>
      <c r="B24" s="315" t="s">
        <v>181</v>
      </c>
      <c r="C24" s="287"/>
      <c r="D24" s="29">
        <v>124.95</v>
      </c>
      <c r="E24" s="60" t="s">
        <v>543</v>
      </c>
      <c r="F24" s="60" t="s">
        <v>544</v>
      </c>
      <c r="G24" s="47"/>
      <c r="H24" s="87">
        <v>124.95</v>
      </c>
      <c r="I24" s="380"/>
      <c r="J24" s="60"/>
      <c r="K24" s="47"/>
      <c r="L24" s="87">
        <v>124.95</v>
      </c>
      <c r="M24" s="380"/>
      <c r="N24" s="60"/>
      <c r="O24" s="47"/>
      <c r="P24" s="87">
        <v>124.95</v>
      </c>
      <c r="Q24" s="380"/>
      <c r="R24" s="60"/>
      <c r="S24" s="47"/>
      <c r="T24" s="87">
        <v>124.95</v>
      </c>
      <c r="U24" s="380"/>
      <c r="V24" s="60"/>
      <c r="W24" s="47"/>
      <c r="X24" s="87">
        <v>124.95</v>
      </c>
      <c r="Y24" s="380"/>
      <c r="Z24" s="60"/>
      <c r="AA24" s="47"/>
      <c r="AB24" s="87">
        <v>135.9</v>
      </c>
      <c r="AC24" s="380"/>
      <c r="AD24" s="60"/>
      <c r="AE24" s="47"/>
      <c r="AF24" s="87">
        <v>135.9</v>
      </c>
      <c r="AG24" s="380"/>
      <c r="AH24" s="60"/>
      <c r="AI24" s="47"/>
      <c r="AJ24" s="87">
        <v>135.9</v>
      </c>
      <c r="AK24" s="380"/>
      <c r="AL24" s="60"/>
      <c r="AM24" s="47"/>
      <c r="AN24" s="87">
        <v>75.87</v>
      </c>
      <c r="AO24" s="415" t="s">
        <v>337</v>
      </c>
      <c r="AP24" s="60"/>
      <c r="AQ24" s="47"/>
      <c r="AR24" s="87">
        <v>75.87</v>
      </c>
      <c r="AS24" s="415" t="s">
        <v>337</v>
      </c>
      <c r="AT24" s="60"/>
      <c r="AU24" s="47"/>
    </row>
    <row r="25" spans="1:47" ht="48">
      <c r="A25" s="55"/>
      <c r="B25" s="315" t="s">
        <v>182</v>
      </c>
      <c r="C25" s="287"/>
      <c r="D25" s="87">
        <v>71.4</v>
      </c>
      <c r="E25" s="60" t="s">
        <v>543</v>
      </c>
      <c r="F25" s="60" t="s">
        <v>544</v>
      </c>
      <c r="G25" s="47"/>
      <c r="H25" s="87">
        <v>71.4</v>
      </c>
      <c r="I25" s="380"/>
      <c r="J25" s="60"/>
      <c r="K25" s="47"/>
      <c r="L25" s="87">
        <v>71.4</v>
      </c>
      <c r="M25" s="380"/>
      <c r="N25" s="60"/>
      <c r="O25" s="47"/>
      <c r="P25" s="87">
        <v>71.4</v>
      </c>
      <c r="Q25" s="380"/>
      <c r="R25" s="60"/>
      <c r="S25" s="47"/>
      <c r="T25" s="87">
        <v>71.4</v>
      </c>
      <c r="U25" s="380"/>
      <c r="V25" s="60"/>
      <c r="W25" s="47"/>
      <c r="X25" s="87">
        <v>71.4</v>
      </c>
      <c r="Y25" s="380"/>
      <c r="Z25" s="60"/>
      <c r="AA25" s="47"/>
      <c r="AB25" s="87">
        <v>135.9</v>
      </c>
      <c r="AC25" s="380"/>
      <c r="AD25" s="60"/>
      <c r="AE25" s="47"/>
      <c r="AF25" s="87">
        <v>135.9</v>
      </c>
      <c r="AG25" s="380"/>
      <c r="AH25" s="60"/>
      <c r="AI25" s="47"/>
      <c r="AJ25" s="87">
        <v>135.9</v>
      </c>
      <c r="AK25" s="380"/>
      <c r="AL25" s="60"/>
      <c r="AM25" s="47"/>
      <c r="AN25" s="87">
        <v>42.84</v>
      </c>
      <c r="AO25" s="416"/>
      <c r="AP25" s="60"/>
      <c r="AQ25" s="47"/>
      <c r="AR25" s="87">
        <v>42.84</v>
      </c>
      <c r="AS25" s="416"/>
      <c r="AT25" s="60"/>
      <c r="AU25" s="47"/>
    </row>
    <row r="26" spans="1:47" ht="48">
      <c r="A26" s="55" t="s">
        <v>183</v>
      </c>
      <c r="B26" s="315" t="s">
        <v>184</v>
      </c>
      <c r="C26" s="287"/>
      <c r="D26" s="29">
        <v>124.95</v>
      </c>
      <c r="E26" s="60" t="s">
        <v>543</v>
      </c>
      <c r="F26" s="60" t="s">
        <v>544</v>
      </c>
      <c r="G26" s="47"/>
      <c r="H26" s="87">
        <v>124.95</v>
      </c>
      <c r="I26" s="380"/>
      <c r="J26" s="60"/>
      <c r="K26" s="47"/>
      <c r="L26" s="87">
        <v>124.95</v>
      </c>
      <c r="M26" s="380"/>
      <c r="N26" s="60"/>
      <c r="O26" s="47"/>
      <c r="P26" s="87">
        <v>124.95</v>
      </c>
      <c r="Q26" s="380"/>
      <c r="R26" s="60"/>
      <c r="S26" s="47"/>
      <c r="T26" s="87">
        <v>124.95</v>
      </c>
      <c r="U26" s="380"/>
      <c r="V26" s="60"/>
      <c r="W26" s="47"/>
      <c r="X26" s="87">
        <v>124.95</v>
      </c>
      <c r="Y26" s="380"/>
      <c r="Z26" s="60"/>
      <c r="AA26" s="47"/>
      <c r="AB26" s="87">
        <v>135.9</v>
      </c>
      <c r="AC26" s="380"/>
      <c r="AD26" s="60"/>
      <c r="AE26" s="47"/>
      <c r="AF26" s="87">
        <v>135.9</v>
      </c>
      <c r="AG26" s="380"/>
      <c r="AH26" s="60"/>
      <c r="AI26" s="47"/>
      <c r="AJ26" s="87">
        <v>135.9</v>
      </c>
      <c r="AK26" s="380"/>
      <c r="AL26" s="60"/>
      <c r="AM26" s="47"/>
      <c r="AN26" s="87">
        <v>75.87</v>
      </c>
      <c r="AO26" s="415" t="s">
        <v>337</v>
      </c>
      <c r="AP26" s="60"/>
      <c r="AQ26" s="47"/>
      <c r="AR26" s="87">
        <v>75.87</v>
      </c>
      <c r="AS26" s="415" t="s">
        <v>337</v>
      </c>
      <c r="AT26" s="60"/>
      <c r="AU26" s="47"/>
    </row>
    <row r="27" spans="1:47" ht="48">
      <c r="A27" s="55"/>
      <c r="B27" s="315" t="s">
        <v>185</v>
      </c>
      <c r="C27" s="287"/>
      <c r="D27" s="87">
        <v>71.4</v>
      </c>
      <c r="E27" s="60" t="s">
        <v>543</v>
      </c>
      <c r="F27" s="60" t="s">
        <v>544</v>
      </c>
      <c r="G27" s="47"/>
      <c r="H27" s="87">
        <v>71.4</v>
      </c>
      <c r="I27" s="380"/>
      <c r="J27" s="60"/>
      <c r="K27" s="47"/>
      <c r="L27" s="87">
        <v>71.4</v>
      </c>
      <c r="M27" s="380"/>
      <c r="N27" s="60"/>
      <c r="O27" s="47"/>
      <c r="P27" s="87">
        <v>71.4</v>
      </c>
      <c r="Q27" s="380"/>
      <c r="R27" s="60"/>
      <c r="S27" s="47"/>
      <c r="T27" s="87">
        <v>71.4</v>
      </c>
      <c r="U27" s="380"/>
      <c r="V27" s="60"/>
      <c r="W27" s="47"/>
      <c r="X27" s="87">
        <v>71.4</v>
      </c>
      <c r="Y27" s="380"/>
      <c r="Z27" s="60"/>
      <c r="AA27" s="47"/>
      <c r="AB27" s="87">
        <v>135.9</v>
      </c>
      <c r="AC27" s="380"/>
      <c r="AD27" s="60"/>
      <c r="AE27" s="47"/>
      <c r="AF27" s="87">
        <v>135.9</v>
      </c>
      <c r="AG27" s="380"/>
      <c r="AH27" s="60"/>
      <c r="AI27" s="47"/>
      <c r="AJ27" s="87">
        <v>135.9</v>
      </c>
      <c r="AK27" s="380"/>
      <c r="AL27" s="60"/>
      <c r="AM27" s="47"/>
      <c r="AN27" s="87">
        <v>42.84</v>
      </c>
      <c r="AO27" s="416"/>
      <c r="AP27" s="60"/>
      <c r="AQ27" s="47"/>
      <c r="AR27" s="87">
        <v>42.84</v>
      </c>
      <c r="AS27" s="416"/>
      <c r="AT27" s="60"/>
      <c r="AU27" s="47"/>
    </row>
    <row r="28" spans="1:47" ht="48">
      <c r="A28" s="55" t="s">
        <v>186</v>
      </c>
      <c r="B28" s="315" t="s">
        <v>187</v>
      </c>
      <c r="C28" s="287"/>
      <c r="D28" s="29">
        <v>124.95</v>
      </c>
      <c r="E28" s="60" t="s">
        <v>543</v>
      </c>
      <c r="F28" s="60" t="s">
        <v>544</v>
      </c>
      <c r="G28" s="47"/>
      <c r="H28" s="87">
        <v>124.95</v>
      </c>
      <c r="I28" s="380"/>
      <c r="J28" s="60"/>
      <c r="K28" s="47"/>
      <c r="L28" s="87">
        <v>124.95</v>
      </c>
      <c r="M28" s="380"/>
      <c r="N28" s="60"/>
      <c r="O28" s="47"/>
      <c r="P28" s="87">
        <v>124.95</v>
      </c>
      <c r="Q28" s="380"/>
      <c r="R28" s="60"/>
      <c r="S28" s="47"/>
      <c r="T28" s="87">
        <v>124.95</v>
      </c>
      <c r="U28" s="380"/>
      <c r="V28" s="60"/>
      <c r="W28" s="47"/>
      <c r="X28" s="87">
        <v>124.95</v>
      </c>
      <c r="Y28" s="380"/>
      <c r="Z28" s="60"/>
      <c r="AA28" s="47"/>
      <c r="AB28" s="87">
        <v>237</v>
      </c>
      <c r="AC28" s="380"/>
      <c r="AD28" s="60"/>
      <c r="AE28" s="47"/>
      <c r="AF28" s="87">
        <v>237</v>
      </c>
      <c r="AG28" s="380"/>
      <c r="AH28" s="60"/>
      <c r="AI28" s="47"/>
      <c r="AJ28" s="87">
        <v>237</v>
      </c>
      <c r="AK28" s="380"/>
      <c r="AL28" s="60"/>
      <c r="AM28" s="47"/>
      <c r="AN28" s="87">
        <v>75.87</v>
      </c>
      <c r="AO28" s="415" t="s">
        <v>353</v>
      </c>
      <c r="AP28" s="60"/>
      <c r="AQ28" s="47"/>
      <c r="AR28" s="87">
        <v>75.87</v>
      </c>
      <c r="AS28" s="415" t="s">
        <v>353</v>
      </c>
      <c r="AT28" s="60"/>
      <c r="AU28" s="47"/>
    </row>
    <row r="29" spans="1:47" ht="48">
      <c r="A29" s="55"/>
      <c r="B29" s="315" t="s">
        <v>188</v>
      </c>
      <c r="C29" s="287"/>
      <c r="D29" s="87">
        <v>71.4</v>
      </c>
      <c r="E29" s="60" t="s">
        <v>543</v>
      </c>
      <c r="F29" s="60" t="s">
        <v>544</v>
      </c>
      <c r="G29" s="47"/>
      <c r="H29" s="87">
        <v>71.4</v>
      </c>
      <c r="I29" s="380"/>
      <c r="J29" s="60"/>
      <c r="K29" s="47"/>
      <c r="L29" s="87">
        <v>71.4</v>
      </c>
      <c r="M29" s="380"/>
      <c r="N29" s="60"/>
      <c r="O29" s="47"/>
      <c r="P29" s="87">
        <v>71.4</v>
      </c>
      <c r="Q29" s="380"/>
      <c r="R29" s="60"/>
      <c r="S29" s="47"/>
      <c r="T29" s="87">
        <v>71.4</v>
      </c>
      <c r="U29" s="380"/>
      <c r="V29" s="60"/>
      <c r="W29" s="47"/>
      <c r="X29" s="87">
        <v>71.4</v>
      </c>
      <c r="Y29" s="380"/>
      <c r="Z29" s="60"/>
      <c r="AA29" s="47"/>
      <c r="AB29" s="87">
        <v>171</v>
      </c>
      <c r="AC29" s="380"/>
      <c r="AD29" s="60"/>
      <c r="AE29" s="47"/>
      <c r="AF29" s="87">
        <v>171</v>
      </c>
      <c r="AG29" s="380"/>
      <c r="AH29" s="60"/>
      <c r="AI29" s="47"/>
      <c r="AJ29" s="87">
        <v>171</v>
      </c>
      <c r="AK29" s="380"/>
      <c r="AL29" s="60"/>
      <c r="AM29" s="47"/>
      <c r="AN29" s="87">
        <v>42.84</v>
      </c>
      <c r="AO29" s="416"/>
      <c r="AP29" s="60"/>
      <c r="AQ29" s="47"/>
      <c r="AR29" s="87">
        <v>42.84</v>
      </c>
      <c r="AS29" s="416"/>
      <c r="AT29" s="60"/>
      <c r="AU29" s="47"/>
    </row>
    <row r="30" spans="1:47" ht="48">
      <c r="A30" s="55" t="s">
        <v>189</v>
      </c>
      <c r="B30" s="315" t="s">
        <v>190</v>
      </c>
      <c r="C30" s="287"/>
      <c r="D30" s="29">
        <v>124.95</v>
      </c>
      <c r="E30" s="60" t="s">
        <v>543</v>
      </c>
      <c r="F30" s="60" t="s">
        <v>544</v>
      </c>
      <c r="G30" s="47"/>
      <c r="H30" s="87">
        <v>124.95</v>
      </c>
      <c r="I30" s="380"/>
      <c r="J30" s="60"/>
      <c r="K30" s="47"/>
      <c r="L30" s="87">
        <v>124.95</v>
      </c>
      <c r="M30" s="380"/>
      <c r="N30" s="60"/>
      <c r="O30" s="47"/>
      <c r="P30" s="87">
        <v>124.95</v>
      </c>
      <c r="Q30" s="380"/>
      <c r="R30" s="60"/>
      <c r="S30" s="47"/>
      <c r="T30" s="87">
        <v>124.95</v>
      </c>
      <c r="U30" s="380"/>
      <c r="V30" s="60"/>
      <c r="W30" s="47"/>
      <c r="X30" s="87">
        <v>124.95</v>
      </c>
      <c r="Y30" s="380"/>
      <c r="Z30" s="60"/>
      <c r="AA30" s="47"/>
      <c r="AB30" s="87">
        <v>477</v>
      </c>
      <c r="AC30" s="380"/>
      <c r="AD30" s="60"/>
      <c r="AE30" s="47"/>
      <c r="AF30" s="87">
        <v>477</v>
      </c>
      <c r="AG30" s="380"/>
      <c r="AH30" s="60"/>
      <c r="AI30" s="47"/>
      <c r="AJ30" s="87">
        <v>477</v>
      </c>
      <c r="AK30" s="380"/>
      <c r="AL30" s="60"/>
      <c r="AM30" s="47"/>
      <c r="AN30" s="87">
        <v>89.25</v>
      </c>
      <c r="AO30" s="415" t="s">
        <v>338</v>
      </c>
      <c r="AP30" s="60"/>
      <c r="AQ30" s="47"/>
      <c r="AR30" s="87">
        <v>89.25</v>
      </c>
      <c r="AS30" s="415" t="s">
        <v>338</v>
      </c>
      <c r="AT30" s="60"/>
      <c r="AU30" s="47"/>
    </row>
    <row r="31" spans="1:47" ht="48">
      <c r="A31" s="55"/>
      <c r="B31" s="315" t="s">
        <v>191</v>
      </c>
      <c r="C31" s="287"/>
      <c r="D31" s="87">
        <v>71.4</v>
      </c>
      <c r="E31" s="60" t="s">
        <v>543</v>
      </c>
      <c r="F31" s="60" t="s">
        <v>544</v>
      </c>
      <c r="G31" s="47"/>
      <c r="H31" s="87">
        <v>71.4</v>
      </c>
      <c r="I31" s="380"/>
      <c r="J31" s="60"/>
      <c r="K31" s="47"/>
      <c r="L31" s="87">
        <v>71.4</v>
      </c>
      <c r="M31" s="380"/>
      <c r="N31" s="60"/>
      <c r="O31" s="47"/>
      <c r="P31" s="87">
        <v>71.4</v>
      </c>
      <c r="Q31" s="380"/>
      <c r="R31" s="60"/>
      <c r="S31" s="47"/>
      <c r="T31" s="87">
        <v>71.4</v>
      </c>
      <c r="U31" s="380"/>
      <c r="V31" s="60"/>
      <c r="W31" s="47"/>
      <c r="X31" s="87">
        <v>71.4</v>
      </c>
      <c r="Y31" s="380"/>
      <c r="Z31" s="60"/>
      <c r="AA31" s="47"/>
      <c r="AB31" s="87">
        <v>171</v>
      </c>
      <c r="AC31" s="380"/>
      <c r="AD31" s="60"/>
      <c r="AE31" s="47"/>
      <c r="AF31" s="87">
        <v>171</v>
      </c>
      <c r="AG31" s="380"/>
      <c r="AH31" s="60"/>
      <c r="AI31" s="47"/>
      <c r="AJ31" s="87">
        <v>171</v>
      </c>
      <c r="AK31" s="380"/>
      <c r="AL31" s="60"/>
      <c r="AM31" s="47"/>
      <c r="AN31" s="87">
        <v>42.84</v>
      </c>
      <c r="AO31" s="416"/>
      <c r="AP31" s="60"/>
      <c r="AQ31" s="47"/>
      <c r="AR31" s="87">
        <v>42.84</v>
      </c>
      <c r="AS31" s="416"/>
      <c r="AT31" s="60"/>
      <c r="AU31" s="47"/>
    </row>
    <row r="32" spans="1:47" ht="48">
      <c r="A32" s="55" t="s">
        <v>192</v>
      </c>
      <c r="B32" s="315" t="s">
        <v>193</v>
      </c>
      <c r="C32" s="287"/>
      <c r="D32" s="29">
        <v>124.95</v>
      </c>
      <c r="E32" s="60" t="s">
        <v>543</v>
      </c>
      <c r="F32" s="60" t="s">
        <v>544</v>
      </c>
      <c r="G32" s="47"/>
      <c r="H32" s="87">
        <v>124.95</v>
      </c>
      <c r="I32" s="380"/>
      <c r="J32" s="60"/>
      <c r="K32" s="47"/>
      <c r="L32" s="87">
        <v>124.95</v>
      </c>
      <c r="M32" s="380"/>
      <c r="N32" s="60"/>
      <c r="O32" s="47"/>
      <c r="P32" s="87">
        <v>124.95</v>
      </c>
      <c r="Q32" s="380"/>
      <c r="R32" s="60"/>
      <c r="S32" s="47"/>
      <c r="T32" s="87">
        <v>124.95</v>
      </c>
      <c r="U32" s="380"/>
      <c r="V32" s="60"/>
      <c r="W32" s="47"/>
      <c r="X32" s="87">
        <v>124.95</v>
      </c>
      <c r="Y32" s="380"/>
      <c r="Z32" s="60"/>
      <c r="AA32" s="47"/>
      <c r="AB32" s="87">
        <v>237</v>
      </c>
      <c r="AC32" s="380"/>
      <c r="AD32" s="60"/>
      <c r="AE32" s="47"/>
      <c r="AF32" s="87">
        <v>237</v>
      </c>
      <c r="AG32" s="380"/>
      <c r="AH32" s="60"/>
      <c r="AI32" s="47"/>
      <c r="AJ32" s="87">
        <v>237</v>
      </c>
      <c r="AK32" s="380"/>
      <c r="AL32" s="60"/>
      <c r="AM32" s="47"/>
      <c r="AN32" s="87">
        <v>75.87</v>
      </c>
      <c r="AO32" s="415" t="s">
        <v>339</v>
      </c>
      <c r="AP32" s="60"/>
      <c r="AQ32" s="47"/>
      <c r="AR32" s="87">
        <v>75.87</v>
      </c>
      <c r="AS32" s="415" t="s">
        <v>339</v>
      </c>
      <c r="AT32" s="60"/>
      <c r="AU32" s="47"/>
    </row>
    <row r="33" spans="1:47" ht="48">
      <c r="A33" s="55"/>
      <c r="B33" s="315" t="s">
        <v>194</v>
      </c>
      <c r="C33" s="287"/>
      <c r="D33" s="87">
        <v>71.4</v>
      </c>
      <c r="E33" s="60" t="s">
        <v>543</v>
      </c>
      <c r="F33" s="60" t="s">
        <v>544</v>
      </c>
      <c r="G33" s="47"/>
      <c r="H33" s="87">
        <v>71.4</v>
      </c>
      <c r="I33" s="380"/>
      <c r="J33" s="60"/>
      <c r="K33" s="47"/>
      <c r="L33" s="87">
        <v>71.4</v>
      </c>
      <c r="M33" s="380"/>
      <c r="N33" s="60"/>
      <c r="O33" s="47"/>
      <c r="P33" s="87">
        <v>71.4</v>
      </c>
      <c r="Q33" s="380"/>
      <c r="R33" s="60"/>
      <c r="S33" s="47"/>
      <c r="T33" s="87">
        <v>71.4</v>
      </c>
      <c r="U33" s="380"/>
      <c r="V33" s="60"/>
      <c r="W33" s="47"/>
      <c r="X33" s="87">
        <v>71.4</v>
      </c>
      <c r="Y33" s="380"/>
      <c r="Z33" s="60"/>
      <c r="AA33" s="47"/>
      <c r="AB33" s="87">
        <v>171</v>
      </c>
      <c r="AC33" s="380"/>
      <c r="AD33" s="60"/>
      <c r="AE33" s="47"/>
      <c r="AF33" s="87">
        <v>171</v>
      </c>
      <c r="AG33" s="380"/>
      <c r="AH33" s="60"/>
      <c r="AI33" s="47"/>
      <c r="AJ33" s="87">
        <v>171</v>
      </c>
      <c r="AK33" s="380"/>
      <c r="AL33" s="60"/>
      <c r="AM33" s="47"/>
      <c r="AN33" s="87">
        <v>42.84</v>
      </c>
      <c r="AO33" s="416"/>
      <c r="AP33" s="60"/>
      <c r="AQ33" s="47"/>
      <c r="AR33" s="87">
        <v>42.84</v>
      </c>
      <c r="AS33" s="416"/>
      <c r="AT33" s="60"/>
      <c r="AU33" s="47"/>
    </row>
    <row r="34" spans="1:47" ht="48">
      <c r="A34" s="55" t="s">
        <v>195</v>
      </c>
      <c r="B34" s="315" t="s">
        <v>196</v>
      </c>
      <c r="C34" s="287"/>
      <c r="D34" s="29">
        <v>124.95</v>
      </c>
      <c r="E34" s="60" t="s">
        <v>543</v>
      </c>
      <c r="F34" s="60" t="s">
        <v>544</v>
      </c>
      <c r="G34" s="47"/>
      <c r="H34" s="87">
        <v>124.95</v>
      </c>
      <c r="I34" s="380"/>
      <c r="J34" s="60"/>
      <c r="K34" s="47"/>
      <c r="L34" s="87">
        <v>124.95</v>
      </c>
      <c r="M34" s="380"/>
      <c r="N34" s="60"/>
      <c r="O34" s="47"/>
      <c r="P34" s="87">
        <v>124.95</v>
      </c>
      <c r="Q34" s="380"/>
      <c r="R34" s="60"/>
      <c r="S34" s="47"/>
      <c r="T34" s="87">
        <v>124.95</v>
      </c>
      <c r="U34" s="380"/>
      <c r="V34" s="60"/>
      <c r="W34" s="47"/>
      <c r="X34" s="87">
        <v>124.95</v>
      </c>
      <c r="Y34" s="380"/>
      <c r="Z34" s="60"/>
      <c r="AA34" s="47"/>
      <c r="AB34" s="87">
        <v>135.9</v>
      </c>
      <c r="AC34" s="380"/>
      <c r="AD34" s="60"/>
      <c r="AE34" s="47"/>
      <c r="AF34" s="87">
        <v>135.9</v>
      </c>
      <c r="AG34" s="380"/>
      <c r="AH34" s="60"/>
      <c r="AI34" s="47"/>
      <c r="AJ34" s="87">
        <v>135.9</v>
      </c>
      <c r="AK34" s="380"/>
      <c r="AL34" s="60"/>
      <c r="AM34" s="47"/>
      <c r="AN34" s="87">
        <v>75.87</v>
      </c>
      <c r="AO34" s="415" t="s">
        <v>340</v>
      </c>
      <c r="AP34" s="60"/>
      <c r="AQ34" s="47"/>
      <c r="AR34" s="87">
        <v>75.87</v>
      </c>
      <c r="AS34" s="415" t="s">
        <v>340</v>
      </c>
      <c r="AT34" s="60"/>
      <c r="AU34" s="47"/>
    </row>
    <row r="35" spans="1:47" ht="48">
      <c r="A35" s="55"/>
      <c r="B35" s="315" t="s">
        <v>197</v>
      </c>
      <c r="C35" s="287"/>
      <c r="D35" s="87">
        <v>71.4</v>
      </c>
      <c r="E35" s="60" t="s">
        <v>543</v>
      </c>
      <c r="F35" s="60" t="s">
        <v>544</v>
      </c>
      <c r="G35" s="47"/>
      <c r="H35" s="87">
        <v>71.4</v>
      </c>
      <c r="I35" s="380"/>
      <c r="J35" s="60"/>
      <c r="K35" s="47"/>
      <c r="L35" s="87">
        <v>71.4</v>
      </c>
      <c r="M35" s="380"/>
      <c r="N35" s="60"/>
      <c r="O35" s="47"/>
      <c r="P35" s="87">
        <v>71.4</v>
      </c>
      <c r="Q35" s="380"/>
      <c r="R35" s="60"/>
      <c r="S35" s="47"/>
      <c r="T35" s="87">
        <v>71.4</v>
      </c>
      <c r="U35" s="380"/>
      <c r="V35" s="60"/>
      <c r="W35" s="47"/>
      <c r="X35" s="87">
        <v>71.4</v>
      </c>
      <c r="Y35" s="380"/>
      <c r="Z35" s="60"/>
      <c r="AA35" s="47"/>
      <c r="AB35" s="87">
        <v>135.9</v>
      </c>
      <c r="AC35" s="380"/>
      <c r="AD35" s="60"/>
      <c r="AE35" s="47"/>
      <c r="AF35" s="87">
        <v>135.9</v>
      </c>
      <c r="AG35" s="380"/>
      <c r="AH35" s="60"/>
      <c r="AI35" s="47"/>
      <c r="AJ35" s="87">
        <v>135.9</v>
      </c>
      <c r="AK35" s="380"/>
      <c r="AL35" s="60"/>
      <c r="AM35" s="47"/>
      <c r="AN35" s="87">
        <v>42.84</v>
      </c>
      <c r="AO35" s="416"/>
      <c r="AP35" s="60"/>
      <c r="AQ35" s="47"/>
      <c r="AR35" s="87">
        <v>42.84</v>
      </c>
      <c r="AS35" s="416"/>
      <c r="AT35" s="60"/>
      <c r="AU35" s="47"/>
    </row>
    <row r="36" spans="1:47" ht="48">
      <c r="A36" s="55" t="s">
        <v>198</v>
      </c>
      <c r="B36" s="315" t="s">
        <v>199</v>
      </c>
      <c r="C36" s="287"/>
      <c r="D36" s="29">
        <v>124.95</v>
      </c>
      <c r="E36" s="60" t="s">
        <v>543</v>
      </c>
      <c r="F36" s="60" t="s">
        <v>544</v>
      </c>
      <c r="G36" s="47"/>
      <c r="H36" s="87">
        <v>124.95</v>
      </c>
      <c r="I36" s="380"/>
      <c r="J36" s="60"/>
      <c r="K36" s="47"/>
      <c r="L36" s="87">
        <v>124.95</v>
      </c>
      <c r="M36" s="380"/>
      <c r="N36" s="60"/>
      <c r="O36" s="47"/>
      <c r="P36" s="87">
        <v>124.95</v>
      </c>
      <c r="Q36" s="380"/>
      <c r="R36" s="60"/>
      <c r="S36" s="47"/>
      <c r="T36" s="87">
        <v>124.95</v>
      </c>
      <c r="U36" s="380"/>
      <c r="V36" s="60"/>
      <c r="W36" s="47"/>
      <c r="X36" s="87">
        <v>124.95</v>
      </c>
      <c r="Y36" s="380"/>
      <c r="Z36" s="60"/>
      <c r="AA36" s="47"/>
      <c r="AB36" s="87">
        <v>135.9</v>
      </c>
      <c r="AC36" s="380"/>
      <c r="AD36" s="60"/>
      <c r="AE36" s="47"/>
      <c r="AF36" s="87">
        <v>135.9</v>
      </c>
      <c r="AG36" s="380"/>
      <c r="AH36" s="60"/>
      <c r="AI36" s="47"/>
      <c r="AJ36" s="87">
        <v>135.9</v>
      </c>
      <c r="AK36" s="380"/>
      <c r="AL36" s="60"/>
      <c r="AM36" s="47"/>
      <c r="AN36" s="87">
        <v>75.87</v>
      </c>
      <c r="AO36" s="415" t="s">
        <v>337</v>
      </c>
      <c r="AP36" s="60"/>
      <c r="AQ36" s="47"/>
      <c r="AR36" s="87">
        <v>75.87</v>
      </c>
      <c r="AS36" s="415" t="s">
        <v>337</v>
      </c>
      <c r="AT36" s="60"/>
      <c r="AU36" s="47"/>
    </row>
    <row r="37" spans="1:47" ht="48">
      <c r="A37" s="55"/>
      <c r="B37" s="315" t="s">
        <v>200</v>
      </c>
      <c r="C37" s="287"/>
      <c r="D37" s="87">
        <v>71.4</v>
      </c>
      <c r="E37" s="60" t="s">
        <v>543</v>
      </c>
      <c r="F37" s="60" t="s">
        <v>544</v>
      </c>
      <c r="G37" s="47"/>
      <c r="H37" s="87">
        <v>71.4</v>
      </c>
      <c r="I37" s="380"/>
      <c r="J37" s="60"/>
      <c r="K37" s="47"/>
      <c r="L37" s="87">
        <v>71.4</v>
      </c>
      <c r="M37" s="380"/>
      <c r="N37" s="60"/>
      <c r="O37" s="47"/>
      <c r="P37" s="87">
        <v>71.4</v>
      </c>
      <c r="Q37" s="380"/>
      <c r="R37" s="60"/>
      <c r="S37" s="47"/>
      <c r="T37" s="87">
        <v>71.4</v>
      </c>
      <c r="U37" s="380"/>
      <c r="V37" s="60"/>
      <c r="W37" s="47"/>
      <c r="X37" s="87">
        <v>71.4</v>
      </c>
      <c r="Y37" s="380"/>
      <c r="Z37" s="60"/>
      <c r="AA37" s="47"/>
      <c r="AB37" s="87">
        <v>135.9</v>
      </c>
      <c r="AC37" s="380"/>
      <c r="AD37" s="60"/>
      <c r="AE37" s="47"/>
      <c r="AF37" s="87">
        <v>135.9</v>
      </c>
      <c r="AG37" s="380"/>
      <c r="AH37" s="60"/>
      <c r="AI37" s="47"/>
      <c r="AJ37" s="87">
        <v>135.9</v>
      </c>
      <c r="AK37" s="380"/>
      <c r="AL37" s="60"/>
      <c r="AM37" s="47"/>
      <c r="AN37" s="87">
        <v>42.84</v>
      </c>
      <c r="AO37" s="416"/>
      <c r="AP37" s="60"/>
      <c r="AQ37" s="47"/>
      <c r="AR37" s="87">
        <v>42.84</v>
      </c>
      <c r="AS37" s="416"/>
      <c r="AT37" s="60"/>
      <c r="AU37" s="47"/>
    </row>
    <row r="38" spans="1:47" ht="48">
      <c r="A38" s="55" t="s">
        <v>201</v>
      </c>
      <c r="B38" s="315" t="s">
        <v>202</v>
      </c>
      <c r="C38" s="287"/>
      <c r="D38" s="29">
        <v>124.95</v>
      </c>
      <c r="E38" s="60" t="s">
        <v>543</v>
      </c>
      <c r="F38" s="60" t="s">
        <v>544</v>
      </c>
      <c r="G38" s="47"/>
      <c r="H38" s="87">
        <v>124.95</v>
      </c>
      <c r="I38" s="380"/>
      <c r="J38" s="60"/>
      <c r="K38" s="47"/>
      <c r="L38" s="87">
        <v>124.95</v>
      </c>
      <c r="M38" s="380"/>
      <c r="N38" s="60"/>
      <c r="O38" s="47"/>
      <c r="P38" s="87">
        <v>124.95</v>
      </c>
      <c r="Q38" s="380"/>
      <c r="R38" s="60"/>
      <c r="S38" s="47"/>
      <c r="T38" s="87">
        <v>124.95</v>
      </c>
      <c r="U38" s="380"/>
      <c r="V38" s="60"/>
      <c r="W38" s="47"/>
      <c r="X38" s="87">
        <v>124.95</v>
      </c>
      <c r="Y38" s="380"/>
      <c r="Z38" s="60"/>
      <c r="AA38" s="47"/>
      <c r="AB38" s="87">
        <v>237</v>
      </c>
      <c r="AC38" s="380"/>
      <c r="AD38" s="60"/>
      <c r="AE38" s="47"/>
      <c r="AF38" s="87">
        <v>237</v>
      </c>
      <c r="AG38" s="380"/>
      <c r="AH38" s="60"/>
      <c r="AI38" s="47"/>
      <c r="AJ38" s="87">
        <v>237</v>
      </c>
      <c r="AK38" s="380"/>
      <c r="AL38" s="60"/>
      <c r="AM38" s="47"/>
      <c r="AN38" s="87">
        <v>75.87</v>
      </c>
      <c r="AO38" s="415" t="s">
        <v>337</v>
      </c>
      <c r="AP38" s="60"/>
      <c r="AQ38" s="47"/>
      <c r="AR38" s="87">
        <v>75.87</v>
      </c>
      <c r="AS38" s="415" t="s">
        <v>337</v>
      </c>
      <c r="AT38" s="60"/>
      <c r="AU38" s="47"/>
    </row>
    <row r="39" spans="1:47" ht="48">
      <c r="A39" s="55"/>
      <c r="B39" s="315" t="s">
        <v>203</v>
      </c>
      <c r="C39" s="287"/>
      <c r="D39" s="87">
        <v>71.4</v>
      </c>
      <c r="E39" s="60" t="s">
        <v>543</v>
      </c>
      <c r="F39" s="60" t="s">
        <v>544</v>
      </c>
      <c r="G39" s="47"/>
      <c r="H39" s="87">
        <v>71.4</v>
      </c>
      <c r="I39" s="380"/>
      <c r="J39" s="60"/>
      <c r="K39" s="47"/>
      <c r="L39" s="87">
        <v>71.4</v>
      </c>
      <c r="M39" s="380"/>
      <c r="N39" s="60"/>
      <c r="O39" s="47"/>
      <c r="P39" s="87">
        <v>71.4</v>
      </c>
      <c r="Q39" s="380"/>
      <c r="R39" s="60"/>
      <c r="S39" s="47"/>
      <c r="T39" s="87">
        <v>71.4</v>
      </c>
      <c r="U39" s="380"/>
      <c r="V39" s="60"/>
      <c r="W39" s="47"/>
      <c r="X39" s="87">
        <v>71.4</v>
      </c>
      <c r="Y39" s="380"/>
      <c r="Z39" s="60"/>
      <c r="AA39" s="47"/>
      <c r="AB39" s="87">
        <v>171</v>
      </c>
      <c r="AC39" s="380"/>
      <c r="AD39" s="60"/>
      <c r="AE39" s="47"/>
      <c r="AF39" s="87">
        <v>171</v>
      </c>
      <c r="AG39" s="380"/>
      <c r="AH39" s="60"/>
      <c r="AI39" s="47"/>
      <c r="AJ39" s="87">
        <v>171</v>
      </c>
      <c r="AK39" s="380"/>
      <c r="AL39" s="60"/>
      <c r="AM39" s="47"/>
      <c r="AN39" s="87">
        <v>42.84</v>
      </c>
      <c r="AO39" s="416"/>
      <c r="AP39" s="60"/>
      <c r="AQ39" s="47"/>
      <c r="AR39" s="87">
        <v>42.84</v>
      </c>
      <c r="AS39" s="416"/>
      <c r="AT39" s="60"/>
      <c r="AU39" s="47"/>
    </row>
    <row r="40" spans="1:47" ht="48">
      <c r="A40" s="55" t="s">
        <v>204</v>
      </c>
      <c r="B40" s="315" t="s">
        <v>205</v>
      </c>
      <c r="C40" s="287"/>
      <c r="D40" s="29">
        <v>89.25</v>
      </c>
      <c r="E40" s="60" t="s">
        <v>543</v>
      </c>
      <c r="F40" s="60" t="s">
        <v>544</v>
      </c>
      <c r="G40" s="47"/>
      <c r="H40" s="87">
        <v>124.95</v>
      </c>
      <c r="I40" s="380"/>
      <c r="J40" s="60"/>
      <c r="K40" s="47"/>
      <c r="L40" s="87">
        <v>124.95</v>
      </c>
      <c r="M40" s="380"/>
      <c r="N40" s="60"/>
      <c r="O40" s="47"/>
      <c r="P40" s="87">
        <v>124.95</v>
      </c>
      <c r="Q40" s="380"/>
      <c r="R40" s="60"/>
      <c r="S40" s="47"/>
      <c r="T40" s="87">
        <v>124.95</v>
      </c>
      <c r="U40" s="380"/>
      <c r="V40" s="60"/>
      <c r="W40" s="47"/>
      <c r="X40" s="87">
        <v>124.95</v>
      </c>
      <c r="Y40" s="380"/>
      <c r="Z40" s="60"/>
      <c r="AA40" s="47"/>
      <c r="AB40" s="87">
        <v>135.9</v>
      </c>
      <c r="AC40" s="380"/>
      <c r="AD40" s="60"/>
      <c r="AE40" s="47"/>
      <c r="AF40" s="87">
        <v>135.9</v>
      </c>
      <c r="AG40" s="380"/>
      <c r="AH40" s="60"/>
      <c r="AI40" s="47"/>
      <c r="AJ40" s="87">
        <v>135.9</v>
      </c>
      <c r="AK40" s="380"/>
      <c r="AL40" s="60"/>
      <c r="AM40" s="47"/>
      <c r="AN40" s="87">
        <v>75.87</v>
      </c>
      <c r="AO40" s="415" t="s">
        <v>337</v>
      </c>
      <c r="AP40" s="60"/>
      <c r="AQ40" s="47"/>
      <c r="AR40" s="87">
        <v>75.87</v>
      </c>
      <c r="AS40" s="415" t="s">
        <v>337</v>
      </c>
      <c r="AT40" s="60"/>
      <c r="AU40" s="47"/>
    </row>
    <row r="41" spans="1:47" ht="48">
      <c r="A41" s="55"/>
      <c r="B41" s="315" t="s">
        <v>206</v>
      </c>
      <c r="C41" s="287"/>
      <c r="D41" s="87">
        <v>71.4</v>
      </c>
      <c r="E41" s="60" t="s">
        <v>543</v>
      </c>
      <c r="F41" s="60" t="s">
        <v>544</v>
      </c>
      <c r="G41" s="47"/>
      <c r="H41" s="87">
        <v>71.4</v>
      </c>
      <c r="I41" s="380"/>
      <c r="J41" s="60"/>
      <c r="K41" s="47"/>
      <c r="L41" s="87">
        <v>71.4</v>
      </c>
      <c r="M41" s="380"/>
      <c r="N41" s="60"/>
      <c r="O41" s="47"/>
      <c r="P41" s="87">
        <v>71.4</v>
      </c>
      <c r="Q41" s="380"/>
      <c r="R41" s="60"/>
      <c r="S41" s="47"/>
      <c r="T41" s="87">
        <v>71.4</v>
      </c>
      <c r="U41" s="380"/>
      <c r="V41" s="60"/>
      <c r="W41" s="47"/>
      <c r="X41" s="87">
        <v>71.4</v>
      </c>
      <c r="Y41" s="380"/>
      <c r="Z41" s="60"/>
      <c r="AA41" s="47"/>
      <c r="AB41" s="87">
        <v>135.9</v>
      </c>
      <c r="AC41" s="380"/>
      <c r="AD41" s="60"/>
      <c r="AE41" s="47"/>
      <c r="AF41" s="87">
        <v>135.9</v>
      </c>
      <c r="AG41" s="380"/>
      <c r="AH41" s="60"/>
      <c r="AI41" s="47"/>
      <c r="AJ41" s="87">
        <v>135.9</v>
      </c>
      <c r="AK41" s="380"/>
      <c r="AL41" s="60"/>
      <c r="AM41" s="47"/>
      <c r="AN41" s="87">
        <v>42.84</v>
      </c>
      <c r="AO41" s="416"/>
      <c r="AP41" s="60"/>
      <c r="AQ41" s="47"/>
      <c r="AR41" s="87">
        <v>42.84</v>
      </c>
      <c r="AS41" s="416"/>
      <c r="AT41" s="60"/>
      <c r="AU41" s="47"/>
    </row>
    <row r="42" spans="1:47" ht="48">
      <c r="A42" s="55" t="s">
        <v>207</v>
      </c>
      <c r="B42" s="315" t="s">
        <v>208</v>
      </c>
      <c r="C42" s="287"/>
      <c r="D42" s="29">
        <v>124.95</v>
      </c>
      <c r="E42" s="60" t="s">
        <v>543</v>
      </c>
      <c r="F42" s="60" t="s">
        <v>544</v>
      </c>
      <c r="G42" s="47"/>
      <c r="H42" s="87">
        <v>124.95</v>
      </c>
      <c r="I42" s="380"/>
      <c r="J42" s="60"/>
      <c r="K42" s="47"/>
      <c r="L42" s="87">
        <v>124.95</v>
      </c>
      <c r="M42" s="380"/>
      <c r="N42" s="60"/>
      <c r="O42" s="47"/>
      <c r="P42" s="87">
        <v>124.95</v>
      </c>
      <c r="Q42" s="380"/>
      <c r="R42" s="60"/>
      <c r="S42" s="47"/>
      <c r="T42" s="87">
        <v>124.95</v>
      </c>
      <c r="U42" s="380"/>
      <c r="V42" s="60"/>
      <c r="W42" s="47"/>
      <c r="X42" s="87">
        <v>124.95</v>
      </c>
      <c r="Y42" s="380"/>
      <c r="Z42" s="60"/>
      <c r="AA42" s="47"/>
      <c r="AB42" s="87">
        <v>135.9</v>
      </c>
      <c r="AC42" s="380"/>
      <c r="AD42" s="60"/>
      <c r="AE42" s="47"/>
      <c r="AF42" s="87">
        <v>135.9</v>
      </c>
      <c r="AG42" s="380"/>
      <c r="AH42" s="60"/>
      <c r="AI42" s="47"/>
      <c r="AJ42" s="87">
        <v>135.9</v>
      </c>
      <c r="AK42" s="380"/>
      <c r="AL42" s="60"/>
      <c r="AM42" s="47"/>
      <c r="AN42" s="87">
        <v>75.87</v>
      </c>
      <c r="AO42" s="415" t="s">
        <v>337</v>
      </c>
      <c r="AP42" s="60"/>
      <c r="AQ42" s="47"/>
      <c r="AR42" s="87">
        <v>75.87</v>
      </c>
      <c r="AS42" s="415" t="s">
        <v>337</v>
      </c>
      <c r="AT42" s="60"/>
      <c r="AU42" s="47"/>
    </row>
    <row r="43" spans="1:47" ht="48">
      <c r="A43" s="55"/>
      <c r="B43" s="315" t="s">
        <v>209</v>
      </c>
      <c r="C43" s="287"/>
      <c r="D43" s="87">
        <v>71.4</v>
      </c>
      <c r="E43" s="60" t="s">
        <v>543</v>
      </c>
      <c r="F43" s="60" t="s">
        <v>544</v>
      </c>
      <c r="G43" s="47"/>
      <c r="H43" s="87">
        <v>71.4</v>
      </c>
      <c r="I43" s="380"/>
      <c r="J43" s="60"/>
      <c r="K43" s="47"/>
      <c r="L43" s="87">
        <v>71.4</v>
      </c>
      <c r="M43" s="380"/>
      <c r="N43" s="60"/>
      <c r="O43" s="47"/>
      <c r="P43" s="87">
        <v>71.4</v>
      </c>
      <c r="Q43" s="380"/>
      <c r="R43" s="60"/>
      <c r="S43" s="47"/>
      <c r="T43" s="87">
        <v>71.4</v>
      </c>
      <c r="U43" s="380"/>
      <c r="V43" s="60"/>
      <c r="W43" s="47"/>
      <c r="X43" s="87">
        <v>71.4</v>
      </c>
      <c r="Y43" s="380"/>
      <c r="Z43" s="60"/>
      <c r="AA43" s="47"/>
      <c r="AB43" s="87">
        <v>135.9</v>
      </c>
      <c r="AC43" s="380"/>
      <c r="AD43" s="60"/>
      <c r="AE43" s="47"/>
      <c r="AF43" s="87">
        <v>135.9</v>
      </c>
      <c r="AG43" s="380"/>
      <c r="AH43" s="60"/>
      <c r="AI43" s="47"/>
      <c r="AJ43" s="87">
        <v>135.9</v>
      </c>
      <c r="AK43" s="380"/>
      <c r="AL43" s="60"/>
      <c r="AM43" s="47"/>
      <c r="AN43" s="87">
        <v>42.84</v>
      </c>
      <c r="AO43" s="416"/>
      <c r="AP43" s="60"/>
      <c r="AQ43" s="47"/>
      <c r="AR43" s="87">
        <v>42.84</v>
      </c>
      <c r="AS43" s="416"/>
      <c r="AT43" s="60"/>
      <c r="AU43" s="47"/>
    </row>
    <row r="44" spans="1:47" ht="48">
      <c r="A44" s="55" t="s">
        <v>210</v>
      </c>
      <c r="B44" s="315" t="s">
        <v>211</v>
      </c>
      <c r="C44" s="287"/>
      <c r="D44" s="29">
        <v>89.25</v>
      </c>
      <c r="E44" s="60" t="s">
        <v>543</v>
      </c>
      <c r="F44" s="60" t="s">
        <v>544</v>
      </c>
      <c r="G44" s="47"/>
      <c r="H44" s="87">
        <v>124.95</v>
      </c>
      <c r="I44" s="380"/>
      <c r="J44" s="60"/>
      <c r="K44" s="47"/>
      <c r="L44" s="87">
        <v>124.95</v>
      </c>
      <c r="M44" s="380"/>
      <c r="N44" s="60"/>
      <c r="O44" s="47"/>
      <c r="P44" s="87">
        <v>124.95</v>
      </c>
      <c r="Q44" s="380"/>
      <c r="R44" s="60"/>
      <c r="S44" s="47"/>
      <c r="T44" s="87">
        <v>124.95</v>
      </c>
      <c r="U44" s="380"/>
      <c r="V44" s="60"/>
      <c r="W44" s="47"/>
      <c r="X44" s="87">
        <v>124.95</v>
      </c>
      <c r="Y44" s="380"/>
      <c r="Z44" s="60"/>
      <c r="AA44" s="47"/>
      <c r="AB44" s="87">
        <v>135.9</v>
      </c>
      <c r="AC44" s="380"/>
      <c r="AD44" s="60"/>
      <c r="AE44" s="47"/>
      <c r="AF44" s="87">
        <v>135.9</v>
      </c>
      <c r="AG44" s="380"/>
      <c r="AH44" s="60"/>
      <c r="AI44" s="47"/>
      <c r="AJ44" s="87">
        <v>135.9</v>
      </c>
      <c r="AK44" s="380"/>
      <c r="AL44" s="60"/>
      <c r="AM44" s="47"/>
      <c r="AN44" s="87">
        <v>75.87</v>
      </c>
      <c r="AO44" s="415" t="s">
        <v>341</v>
      </c>
      <c r="AP44" s="60"/>
      <c r="AQ44" s="47"/>
      <c r="AR44" s="87">
        <v>75.87</v>
      </c>
      <c r="AS44" s="415" t="s">
        <v>341</v>
      </c>
      <c r="AT44" s="60"/>
      <c r="AU44" s="47"/>
    </row>
    <row r="45" spans="1:47" ht="48">
      <c r="A45" s="55"/>
      <c r="B45" s="315" t="s">
        <v>212</v>
      </c>
      <c r="C45" s="287"/>
      <c r="D45" s="87">
        <v>71.4</v>
      </c>
      <c r="E45" s="60" t="s">
        <v>543</v>
      </c>
      <c r="F45" s="60" t="s">
        <v>544</v>
      </c>
      <c r="G45" s="47"/>
      <c r="H45" s="87">
        <v>71.4</v>
      </c>
      <c r="I45" s="380"/>
      <c r="J45" s="60"/>
      <c r="K45" s="47"/>
      <c r="L45" s="87">
        <v>71.4</v>
      </c>
      <c r="M45" s="380"/>
      <c r="N45" s="60"/>
      <c r="O45" s="47"/>
      <c r="P45" s="87">
        <v>71.4</v>
      </c>
      <c r="Q45" s="380"/>
      <c r="R45" s="60"/>
      <c r="S45" s="47"/>
      <c r="T45" s="87">
        <v>71.4</v>
      </c>
      <c r="U45" s="380"/>
      <c r="V45" s="60"/>
      <c r="W45" s="47"/>
      <c r="X45" s="87">
        <v>71.4</v>
      </c>
      <c r="Y45" s="380"/>
      <c r="Z45" s="60"/>
      <c r="AA45" s="47"/>
      <c r="AB45" s="87">
        <v>135.9</v>
      </c>
      <c r="AC45" s="380"/>
      <c r="AD45" s="60"/>
      <c r="AE45" s="47"/>
      <c r="AF45" s="87">
        <v>135.9</v>
      </c>
      <c r="AG45" s="380"/>
      <c r="AH45" s="60"/>
      <c r="AI45" s="47"/>
      <c r="AJ45" s="87">
        <v>135.9</v>
      </c>
      <c r="AK45" s="380"/>
      <c r="AL45" s="60"/>
      <c r="AM45" s="47"/>
      <c r="AN45" s="87">
        <v>42.84</v>
      </c>
      <c r="AO45" s="416"/>
      <c r="AP45" s="60"/>
      <c r="AQ45" s="47"/>
      <c r="AR45" s="87">
        <v>42.84</v>
      </c>
      <c r="AS45" s="416"/>
      <c r="AT45" s="60"/>
      <c r="AU45" s="47"/>
    </row>
    <row r="46" spans="1:47" ht="48">
      <c r="A46" s="55" t="s">
        <v>213</v>
      </c>
      <c r="B46" s="315" t="s">
        <v>214</v>
      </c>
      <c r="C46" s="287"/>
      <c r="D46" s="29">
        <v>124.95</v>
      </c>
      <c r="E46" s="60" t="s">
        <v>543</v>
      </c>
      <c r="F46" s="60" t="s">
        <v>544</v>
      </c>
      <c r="G46" s="47"/>
      <c r="H46" s="87">
        <v>124.95</v>
      </c>
      <c r="I46" s="380"/>
      <c r="J46" s="60"/>
      <c r="K46" s="47"/>
      <c r="L46" s="87">
        <v>124.95</v>
      </c>
      <c r="M46" s="380"/>
      <c r="N46" s="60"/>
      <c r="O46" s="47"/>
      <c r="P46" s="87">
        <v>124.95</v>
      </c>
      <c r="Q46" s="380"/>
      <c r="R46" s="60"/>
      <c r="S46" s="47"/>
      <c r="T46" s="87">
        <v>124.95</v>
      </c>
      <c r="U46" s="380"/>
      <c r="V46" s="60"/>
      <c r="W46" s="47"/>
      <c r="X46" s="87">
        <v>124.95</v>
      </c>
      <c r="Y46" s="380"/>
      <c r="Z46" s="60"/>
      <c r="AA46" s="47"/>
      <c r="AB46" s="87">
        <v>135.9</v>
      </c>
      <c r="AC46" s="380"/>
      <c r="AD46" s="60"/>
      <c r="AE46" s="47"/>
      <c r="AF46" s="87">
        <v>135.9</v>
      </c>
      <c r="AG46" s="380"/>
      <c r="AH46" s="60"/>
      <c r="AI46" s="47"/>
      <c r="AJ46" s="87">
        <v>135.9</v>
      </c>
      <c r="AK46" s="380"/>
      <c r="AL46" s="60"/>
      <c r="AM46" s="47"/>
      <c r="AN46" s="87">
        <v>75.87</v>
      </c>
      <c r="AO46" s="415" t="s">
        <v>337</v>
      </c>
      <c r="AP46" s="60"/>
      <c r="AQ46" s="47"/>
      <c r="AR46" s="87">
        <v>75.87</v>
      </c>
      <c r="AS46" s="415" t="s">
        <v>337</v>
      </c>
      <c r="AT46" s="60"/>
      <c r="AU46" s="47"/>
    </row>
    <row r="47" spans="1:47" ht="48">
      <c r="A47" s="55"/>
      <c r="B47" s="315" t="s">
        <v>215</v>
      </c>
      <c r="C47" s="287"/>
      <c r="D47" s="87">
        <v>71.4</v>
      </c>
      <c r="E47" s="60" t="s">
        <v>543</v>
      </c>
      <c r="F47" s="60" t="s">
        <v>544</v>
      </c>
      <c r="G47" s="47"/>
      <c r="H47" s="87">
        <v>71.4</v>
      </c>
      <c r="I47" s="380"/>
      <c r="J47" s="60"/>
      <c r="K47" s="47"/>
      <c r="L47" s="87">
        <v>71.4</v>
      </c>
      <c r="M47" s="380"/>
      <c r="N47" s="60"/>
      <c r="O47" s="47"/>
      <c r="P47" s="87">
        <v>71.4</v>
      </c>
      <c r="Q47" s="380"/>
      <c r="R47" s="60"/>
      <c r="S47" s="47"/>
      <c r="T47" s="87">
        <v>71.4</v>
      </c>
      <c r="U47" s="380"/>
      <c r="V47" s="60"/>
      <c r="W47" s="47"/>
      <c r="X47" s="87">
        <v>71.4</v>
      </c>
      <c r="Y47" s="380"/>
      <c r="Z47" s="60"/>
      <c r="AA47" s="47"/>
      <c r="AB47" s="87">
        <v>171</v>
      </c>
      <c r="AC47" s="380"/>
      <c r="AD47" s="60"/>
      <c r="AE47" s="47"/>
      <c r="AF47" s="87">
        <v>171</v>
      </c>
      <c r="AG47" s="380"/>
      <c r="AH47" s="60"/>
      <c r="AI47" s="47"/>
      <c r="AJ47" s="87">
        <v>171</v>
      </c>
      <c r="AK47" s="380"/>
      <c r="AL47" s="60"/>
      <c r="AM47" s="47"/>
      <c r="AN47" s="87">
        <v>42.84</v>
      </c>
      <c r="AO47" s="416"/>
      <c r="AP47" s="60"/>
      <c r="AQ47" s="47"/>
      <c r="AR47" s="87">
        <v>42.84</v>
      </c>
      <c r="AS47" s="416"/>
      <c r="AT47" s="60"/>
      <c r="AU47" s="47"/>
    </row>
    <row r="48" spans="1:47" ht="48">
      <c r="A48" s="55" t="s">
        <v>216</v>
      </c>
      <c r="B48" s="315" t="s">
        <v>217</v>
      </c>
      <c r="C48" s="287"/>
      <c r="D48" s="29">
        <v>89.25</v>
      </c>
      <c r="E48" s="60" t="s">
        <v>543</v>
      </c>
      <c r="F48" s="60" t="s">
        <v>544</v>
      </c>
      <c r="G48" s="47"/>
      <c r="H48" s="87">
        <v>124.95</v>
      </c>
      <c r="I48" s="380"/>
      <c r="J48" s="60"/>
      <c r="K48" s="47"/>
      <c r="L48" s="87">
        <v>124.95</v>
      </c>
      <c r="M48" s="380"/>
      <c r="N48" s="60"/>
      <c r="O48" s="47"/>
      <c r="P48" s="87">
        <v>124.95</v>
      </c>
      <c r="Q48" s="380"/>
      <c r="R48" s="60"/>
      <c r="S48" s="47"/>
      <c r="T48" s="87">
        <v>124.95</v>
      </c>
      <c r="U48" s="380"/>
      <c r="V48" s="60"/>
      <c r="W48" s="47"/>
      <c r="X48" s="87">
        <v>124.95</v>
      </c>
      <c r="Y48" s="380"/>
      <c r="Z48" s="60"/>
      <c r="AA48" s="47"/>
      <c r="AB48" s="87">
        <v>135.9</v>
      </c>
      <c r="AC48" s="380"/>
      <c r="AD48" s="60"/>
      <c r="AE48" s="47"/>
      <c r="AF48" s="87">
        <v>135.9</v>
      </c>
      <c r="AG48" s="380"/>
      <c r="AH48" s="60"/>
      <c r="AI48" s="47"/>
      <c r="AJ48" s="87">
        <v>135.9</v>
      </c>
      <c r="AK48" s="380"/>
      <c r="AL48" s="60"/>
      <c r="AM48" s="47"/>
      <c r="AN48" s="87">
        <v>75.87</v>
      </c>
      <c r="AO48" s="415" t="s">
        <v>342</v>
      </c>
      <c r="AP48" s="60"/>
      <c r="AQ48" s="47"/>
      <c r="AR48" s="87">
        <v>75.87</v>
      </c>
      <c r="AS48" s="415" t="s">
        <v>342</v>
      </c>
      <c r="AT48" s="60"/>
      <c r="AU48" s="47"/>
    </row>
    <row r="49" spans="1:47" ht="48">
      <c r="A49" s="55"/>
      <c r="B49" s="315" t="s">
        <v>218</v>
      </c>
      <c r="C49" s="287"/>
      <c r="D49" s="87">
        <v>71.4</v>
      </c>
      <c r="E49" s="60" t="s">
        <v>543</v>
      </c>
      <c r="F49" s="60" t="s">
        <v>544</v>
      </c>
      <c r="G49" s="47"/>
      <c r="H49" s="87">
        <v>71.4</v>
      </c>
      <c r="I49" s="380"/>
      <c r="J49" s="60"/>
      <c r="K49" s="47"/>
      <c r="L49" s="87">
        <v>71.4</v>
      </c>
      <c r="M49" s="380"/>
      <c r="N49" s="60"/>
      <c r="O49" s="47"/>
      <c r="P49" s="87">
        <v>71.4</v>
      </c>
      <c r="Q49" s="380"/>
      <c r="R49" s="60"/>
      <c r="S49" s="47"/>
      <c r="T49" s="87">
        <v>71.4</v>
      </c>
      <c r="U49" s="380"/>
      <c r="V49" s="60"/>
      <c r="W49" s="47"/>
      <c r="X49" s="87">
        <v>71.4</v>
      </c>
      <c r="Y49" s="380"/>
      <c r="Z49" s="60"/>
      <c r="AA49" s="47"/>
      <c r="AB49" s="87">
        <v>135.9</v>
      </c>
      <c r="AC49" s="380"/>
      <c r="AD49" s="60"/>
      <c r="AE49" s="47"/>
      <c r="AF49" s="87">
        <v>135.9</v>
      </c>
      <c r="AG49" s="380"/>
      <c r="AH49" s="60"/>
      <c r="AI49" s="47"/>
      <c r="AJ49" s="87">
        <v>135.9</v>
      </c>
      <c r="AK49" s="380"/>
      <c r="AL49" s="60"/>
      <c r="AM49" s="47"/>
      <c r="AN49" s="87">
        <v>42.84</v>
      </c>
      <c r="AO49" s="416"/>
      <c r="AP49" s="60"/>
      <c r="AQ49" s="47"/>
      <c r="AR49" s="87">
        <v>42.84</v>
      </c>
      <c r="AS49" s="416"/>
      <c r="AT49" s="60"/>
      <c r="AU49" s="47"/>
    </row>
    <row r="50" spans="1:47" ht="48">
      <c r="A50" s="55" t="s">
        <v>219</v>
      </c>
      <c r="B50" s="315" t="s">
        <v>220</v>
      </c>
      <c r="C50" s="287"/>
      <c r="D50" s="29">
        <v>124.95</v>
      </c>
      <c r="E50" s="60" t="s">
        <v>543</v>
      </c>
      <c r="F50" s="60" t="s">
        <v>544</v>
      </c>
      <c r="G50" s="47"/>
      <c r="H50" s="87">
        <v>124.95</v>
      </c>
      <c r="I50" s="380"/>
      <c r="J50" s="60"/>
      <c r="K50" s="47"/>
      <c r="L50" s="87">
        <v>124.95</v>
      </c>
      <c r="M50" s="380"/>
      <c r="N50" s="60"/>
      <c r="O50" s="47"/>
      <c r="P50" s="87">
        <v>124.95</v>
      </c>
      <c r="Q50" s="380"/>
      <c r="R50" s="60"/>
      <c r="S50" s="47"/>
      <c r="T50" s="87">
        <v>124.95</v>
      </c>
      <c r="U50" s="380"/>
      <c r="V50" s="60"/>
      <c r="W50" s="47"/>
      <c r="X50" s="87">
        <v>124.95</v>
      </c>
      <c r="Y50" s="380"/>
      <c r="Z50" s="60"/>
      <c r="AA50" s="47"/>
      <c r="AB50" s="87">
        <v>135.9</v>
      </c>
      <c r="AC50" s="380"/>
      <c r="AD50" s="60"/>
      <c r="AE50" s="47"/>
      <c r="AF50" s="87">
        <v>135.9</v>
      </c>
      <c r="AG50" s="380"/>
      <c r="AH50" s="60"/>
      <c r="AI50" s="47"/>
      <c r="AJ50" s="87">
        <v>135.9</v>
      </c>
      <c r="AK50" s="380"/>
      <c r="AL50" s="60"/>
      <c r="AM50" s="47"/>
      <c r="AN50" s="87">
        <v>75.87</v>
      </c>
      <c r="AO50" s="415" t="s">
        <v>337</v>
      </c>
      <c r="AP50" s="60"/>
      <c r="AQ50" s="47"/>
      <c r="AR50" s="87">
        <v>75.87</v>
      </c>
      <c r="AS50" s="415" t="s">
        <v>337</v>
      </c>
      <c r="AT50" s="60"/>
      <c r="AU50" s="47"/>
    </row>
    <row r="51" spans="1:47" ht="48">
      <c r="A51" s="55"/>
      <c r="B51" s="315" t="s">
        <v>221</v>
      </c>
      <c r="C51" s="287"/>
      <c r="D51" s="87">
        <v>71.4</v>
      </c>
      <c r="E51" s="60" t="s">
        <v>543</v>
      </c>
      <c r="F51" s="60" t="s">
        <v>544</v>
      </c>
      <c r="G51" s="47"/>
      <c r="H51" s="87">
        <v>71.4</v>
      </c>
      <c r="I51" s="380"/>
      <c r="J51" s="60"/>
      <c r="K51" s="47"/>
      <c r="L51" s="87">
        <v>71.4</v>
      </c>
      <c r="M51" s="380"/>
      <c r="N51" s="60"/>
      <c r="O51" s="47"/>
      <c r="P51" s="87">
        <v>71.4</v>
      </c>
      <c r="Q51" s="380"/>
      <c r="R51" s="60"/>
      <c r="S51" s="47"/>
      <c r="T51" s="87">
        <v>71.4</v>
      </c>
      <c r="U51" s="380"/>
      <c r="V51" s="60"/>
      <c r="W51" s="47"/>
      <c r="X51" s="87">
        <v>71.4</v>
      </c>
      <c r="Y51" s="380"/>
      <c r="Z51" s="60"/>
      <c r="AA51" s="47"/>
      <c r="AB51" s="87">
        <v>171</v>
      </c>
      <c r="AC51" s="380"/>
      <c r="AD51" s="60"/>
      <c r="AE51" s="47"/>
      <c r="AF51" s="87">
        <v>171</v>
      </c>
      <c r="AG51" s="380"/>
      <c r="AH51" s="60"/>
      <c r="AI51" s="47"/>
      <c r="AJ51" s="87">
        <v>171</v>
      </c>
      <c r="AK51" s="380"/>
      <c r="AL51" s="60"/>
      <c r="AM51" s="47"/>
      <c r="AN51" s="87">
        <v>42.84</v>
      </c>
      <c r="AO51" s="416"/>
      <c r="AP51" s="60"/>
      <c r="AQ51" s="47"/>
      <c r="AR51" s="87">
        <v>42.84</v>
      </c>
      <c r="AS51" s="416"/>
      <c r="AT51" s="60"/>
      <c r="AU51" s="47"/>
    </row>
    <row r="52" spans="1:47" ht="48">
      <c r="A52" s="55" t="s">
        <v>222</v>
      </c>
      <c r="B52" s="315" t="s">
        <v>223</v>
      </c>
      <c r="C52" s="287"/>
      <c r="D52" s="29">
        <v>89.25</v>
      </c>
      <c r="E52" s="60" t="s">
        <v>543</v>
      </c>
      <c r="F52" s="60" t="s">
        <v>544</v>
      </c>
      <c r="G52" s="47"/>
      <c r="H52" s="87">
        <v>89.25</v>
      </c>
      <c r="I52" s="380"/>
      <c r="J52" s="60"/>
      <c r="K52" s="47"/>
      <c r="L52" s="87">
        <v>89.25</v>
      </c>
      <c r="M52" s="380"/>
      <c r="N52" s="60"/>
      <c r="O52" s="47"/>
      <c r="P52" s="87">
        <v>89.25</v>
      </c>
      <c r="Q52" s="380"/>
      <c r="R52" s="60"/>
      <c r="S52" s="47"/>
      <c r="T52" s="87">
        <v>89.25</v>
      </c>
      <c r="U52" s="380"/>
      <c r="V52" s="60"/>
      <c r="W52" s="47"/>
      <c r="X52" s="87">
        <v>89.25</v>
      </c>
      <c r="Y52" s="380"/>
      <c r="Z52" s="60"/>
      <c r="AA52" s="47"/>
      <c r="AB52" s="87">
        <v>102</v>
      </c>
      <c r="AC52" s="380"/>
      <c r="AD52" s="60"/>
      <c r="AE52" s="47"/>
      <c r="AF52" s="87">
        <v>102</v>
      </c>
      <c r="AG52" s="380"/>
      <c r="AH52" s="60"/>
      <c r="AI52" s="47"/>
      <c r="AJ52" s="87">
        <v>102</v>
      </c>
      <c r="AK52" s="380"/>
      <c r="AL52" s="60"/>
      <c r="AM52" s="47"/>
      <c r="AN52" s="87">
        <v>75.87</v>
      </c>
      <c r="AO52" s="415" t="s">
        <v>343</v>
      </c>
      <c r="AP52" s="60"/>
      <c r="AQ52" s="47"/>
      <c r="AR52" s="87">
        <v>75.87</v>
      </c>
      <c r="AS52" s="415" t="s">
        <v>343</v>
      </c>
      <c r="AT52" s="60"/>
      <c r="AU52" s="47"/>
    </row>
    <row r="53" spans="1:47" ht="48">
      <c r="A53" s="55"/>
      <c r="B53" s="315" t="s">
        <v>224</v>
      </c>
      <c r="C53" s="287"/>
      <c r="D53" s="87">
        <v>71.4</v>
      </c>
      <c r="E53" s="60" t="s">
        <v>543</v>
      </c>
      <c r="F53" s="60" t="s">
        <v>544</v>
      </c>
      <c r="G53" s="47"/>
      <c r="H53" s="87">
        <v>42.84</v>
      </c>
      <c r="I53" s="380"/>
      <c r="J53" s="60"/>
      <c r="K53" s="47"/>
      <c r="L53" s="87">
        <v>42.84</v>
      </c>
      <c r="M53" s="380"/>
      <c r="N53" s="60"/>
      <c r="O53" s="47"/>
      <c r="P53" s="87">
        <v>42.84</v>
      </c>
      <c r="Q53" s="380"/>
      <c r="R53" s="60"/>
      <c r="S53" s="47"/>
      <c r="T53" s="87">
        <v>42.84</v>
      </c>
      <c r="U53" s="380"/>
      <c r="V53" s="60"/>
      <c r="W53" s="47"/>
      <c r="X53" s="87">
        <v>42.84</v>
      </c>
      <c r="Y53" s="380"/>
      <c r="Z53" s="60"/>
      <c r="AA53" s="47"/>
      <c r="AB53" s="87">
        <v>102</v>
      </c>
      <c r="AC53" s="380"/>
      <c r="AD53" s="60"/>
      <c r="AE53" s="47"/>
      <c r="AF53" s="87">
        <v>102</v>
      </c>
      <c r="AG53" s="380"/>
      <c r="AH53" s="60"/>
      <c r="AI53" s="47"/>
      <c r="AJ53" s="87">
        <v>102</v>
      </c>
      <c r="AK53" s="380"/>
      <c r="AL53" s="60"/>
      <c r="AM53" s="47"/>
      <c r="AN53" s="87">
        <v>42.84</v>
      </c>
      <c r="AO53" s="416"/>
      <c r="AP53" s="60"/>
      <c r="AQ53" s="47"/>
      <c r="AR53" s="87">
        <v>42.84</v>
      </c>
      <c r="AS53" s="416"/>
      <c r="AT53" s="60"/>
      <c r="AU53" s="47"/>
    </row>
    <row r="54" spans="1:47" ht="48">
      <c r="A54" s="55" t="s">
        <v>225</v>
      </c>
      <c r="B54" s="315" t="s">
        <v>226</v>
      </c>
      <c r="C54" s="287"/>
      <c r="D54" s="29">
        <v>124.95</v>
      </c>
      <c r="E54" s="60" t="s">
        <v>543</v>
      </c>
      <c r="F54" s="60" t="s">
        <v>544</v>
      </c>
      <c r="G54" s="47"/>
      <c r="H54" s="87">
        <v>124.95</v>
      </c>
      <c r="I54" s="380"/>
      <c r="J54" s="60"/>
      <c r="K54" s="47"/>
      <c r="L54" s="87">
        <v>124.95</v>
      </c>
      <c r="M54" s="380"/>
      <c r="N54" s="60"/>
      <c r="O54" s="47"/>
      <c r="P54" s="87">
        <v>124.95</v>
      </c>
      <c r="Q54" s="380"/>
      <c r="R54" s="60"/>
      <c r="S54" s="47"/>
      <c r="T54" s="87">
        <v>124.95</v>
      </c>
      <c r="U54" s="380"/>
      <c r="V54" s="60"/>
      <c r="W54" s="47"/>
      <c r="X54" s="87">
        <v>124.95</v>
      </c>
      <c r="Y54" s="380"/>
      <c r="Z54" s="60"/>
      <c r="AA54" s="47"/>
      <c r="AB54" s="87">
        <v>135.9</v>
      </c>
      <c r="AC54" s="380"/>
      <c r="AD54" s="60"/>
      <c r="AE54" s="47"/>
      <c r="AF54" s="87">
        <v>135.9</v>
      </c>
      <c r="AG54" s="380"/>
      <c r="AH54" s="60"/>
      <c r="AI54" s="47"/>
      <c r="AJ54" s="87">
        <v>135.9</v>
      </c>
      <c r="AK54" s="380"/>
      <c r="AL54" s="60"/>
      <c r="AM54" s="47"/>
      <c r="AN54" s="87">
        <v>75.87</v>
      </c>
      <c r="AO54" s="415" t="s">
        <v>354</v>
      </c>
      <c r="AP54" s="60"/>
      <c r="AQ54" s="47"/>
      <c r="AR54" s="87">
        <v>75.87</v>
      </c>
      <c r="AS54" s="415" t="s">
        <v>354</v>
      </c>
      <c r="AT54" s="60"/>
      <c r="AU54" s="47"/>
    </row>
    <row r="55" spans="1:47" ht="48">
      <c r="A55" s="55"/>
      <c r="B55" s="315" t="s">
        <v>227</v>
      </c>
      <c r="C55" s="287"/>
      <c r="D55" s="87">
        <v>71.4</v>
      </c>
      <c r="E55" s="60" t="s">
        <v>543</v>
      </c>
      <c r="F55" s="60" t="s">
        <v>544</v>
      </c>
      <c r="G55" s="47"/>
      <c r="H55" s="87">
        <v>71.4</v>
      </c>
      <c r="I55" s="380"/>
      <c r="J55" s="60"/>
      <c r="K55" s="47"/>
      <c r="L55" s="87">
        <v>71.4</v>
      </c>
      <c r="M55" s="380"/>
      <c r="N55" s="60"/>
      <c r="O55" s="47"/>
      <c r="P55" s="87">
        <v>71.4</v>
      </c>
      <c r="Q55" s="380"/>
      <c r="R55" s="60"/>
      <c r="S55" s="47"/>
      <c r="T55" s="87">
        <v>71.4</v>
      </c>
      <c r="U55" s="380"/>
      <c r="V55" s="60"/>
      <c r="W55" s="47"/>
      <c r="X55" s="87">
        <v>71.4</v>
      </c>
      <c r="Y55" s="380"/>
      <c r="Z55" s="60"/>
      <c r="AA55" s="47"/>
      <c r="AB55" s="87">
        <v>135.9</v>
      </c>
      <c r="AC55" s="380"/>
      <c r="AD55" s="60"/>
      <c r="AE55" s="47"/>
      <c r="AF55" s="87">
        <v>135.9</v>
      </c>
      <c r="AG55" s="380"/>
      <c r="AH55" s="60"/>
      <c r="AI55" s="47"/>
      <c r="AJ55" s="87">
        <v>135.9</v>
      </c>
      <c r="AK55" s="380"/>
      <c r="AL55" s="60"/>
      <c r="AM55" s="47"/>
      <c r="AN55" s="87">
        <v>42.84</v>
      </c>
      <c r="AO55" s="416"/>
      <c r="AP55" s="60"/>
      <c r="AQ55" s="47"/>
      <c r="AR55" s="87">
        <v>42.84</v>
      </c>
      <c r="AS55" s="416"/>
      <c r="AT55" s="60"/>
      <c r="AU55" s="47"/>
    </row>
    <row r="56" spans="1:47" ht="48">
      <c r="A56" s="55" t="s">
        <v>228</v>
      </c>
      <c r="B56" s="315" t="s">
        <v>229</v>
      </c>
      <c r="C56" s="287"/>
      <c r="D56" s="29">
        <v>124.95</v>
      </c>
      <c r="E56" s="60" t="s">
        <v>543</v>
      </c>
      <c r="F56" s="60" t="s">
        <v>544</v>
      </c>
      <c r="G56" s="47"/>
      <c r="H56" s="87">
        <v>124.95</v>
      </c>
      <c r="I56" s="380"/>
      <c r="J56" s="60"/>
      <c r="K56" s="47"/>
      <c r="L56" s="87">
        <v>124.95</v>
      </c>
      <c r="M56" s="380"/>
      <c r="N56" s="60"/>
      <c r="O56" s="47"/>
      <c r="P56" s="87">
        <v>124.95</v>
      </c>
      <c r="Q56" s="380"/>
      <c r="R56" s="60"/>
      <c r="S56" s="47"/>
      <c r="T56" s="87">
        <v>124.95</v>
      </c>
      <c r="U56" s="380"/>
      <c r="V56" s="60"/>
      <c r="W56" s="47"/>
      <c r="X56" s="87">
        <v>124.95</v>
      </c>
      <c r="Y56" s="380"/>
      <c r="Z56" s="60"/>
      <c r="AA56" s="47"/>
      <c r="AB56" s="87">
        <v>135.9</v>
      </c>
      <c r="AC56" s="380"/>
      <c r="AD56" s="60"/>
      <c r="AE56" s="47"/>
      <c r="AF56" s="87">
        <v>135.9</v>
      </c>
      <c r="AG56" s="380"/>
      <c r="AH56" s="60"/>
      <c r="AI56" s="47"/>
      <c r="AJ56" s="87">
        <v>135.9</v>
      </c>
      <c r="AK56" s="380"/>
      <c r="AL56" s="60"/>
      <c r="AM56" s="47"/>
      <c r="AN56" s="87">
        <v>75.87</v>
      </c>
      <c r="AO56" s="415" t="s">
        <v>344</v>
      </c>
      <c r="AP56" s="60"/>
      <c r="AQ56" s="47"/>
      <c r="AR56" s="87">
        <v>75.87</v>
      </c>
      <c r="AS56" s="415" t="s">
        <v>344</v>
      </c>
      <c r="AT56" s="60"/>
      <c r="AU56" s="47"/>
    </row>
    <row r="57" spans="1:47" ht="48">
      <c r="A57" s="55"/>
      <c r="B57" s="315" t="s">
        <v>230</v>
      </c>
      <c r="C57" s="287"/>
      <c r="D57" s="87">
        <v>71.4</v>
      </c>
      <c r="E57" s="60" t="s">
        <v>543</v>
      </c>
      <c r="F57" s="60" t="s">
        <v>544</v>
      </c>
      <c r="G57" s="47"/>
      <c r="H57" s="87">
        <v>71.4</v>
      </c>
      <c r="I57" s="380"/>
      <c r="J57" s="60"/>
      <c r="K57" s="47"/>
      <c r="L57" s="87">
        <v>71.4</v>
      </c>
      <c r="M57" s="380"/>
      <c r="N57" s="60"/>
      <c r="O57" s="47"/>
      <c r="P57" s="87">
        <v>71.4</v>
      </c>
      <c r="Q57" s="380"/>
      <c r="R57" s="60"/>
      <c r="S57" s="47"/>
      <c r="T57" s="87">
        <v>71.4</v>
      </c>
      <c r="U57" s="380"/>
      <c r="V57" s="60"/>
      <c r="W57" s="47"/>
      <c r="X57" s="87">
        <v>71.4</v>
      </c>
      <c r="Y57" s="380"/>
      <c r="Z57" s="60"/>
      <c r="AA57" s="47"/>
      <c r="AB57" s="87">
        <v>171</v>
      </c>
      <c r="AC57" s="380"/>
      <c r="AD57" s="60"/>
      <c r="AE57" s="47"/>
      <c r="AF57" s="87">
        <v>171</v>
      </c>
      <c r="AG57" s="380"/>
      <c r="AH57" s="60"/>
      <c r="AI57" s="47"/>
      <c r="AJ57" s="87">
        <v>171</v>
      </c>
      <c r="AK57" s="380"/>
      <c r="AL57" s="60"/>
      <c r="AM57" s="47"/>
      <c r="AN57" s="87">
        <v>42.84</v>
      </c>
      <c r="AO57" s="416"/>
      <c r="AP57" s="60"/>
      <c r="AQ57" s="47"/>
      <c r="AR57" s="87">
        <v>42.84</v>
      </c>
      <c r="AS57" s="416"/>
      <c r="AT57" s="60"/>
      <c r="AU57" s="47"/>
    </row>
    <row r="58" spans="1:47" ht="48">
      <c r="A58" s="55" t="s">
        <v>231</v>
      </c>
      <c r="B58" s="315" t="s">
        <v>232</v>
      </c>
      <c r="C58" s="287"/>
      <c r="D58" s="29">
        <v>124.95</v>
      </c>
      <c r="E58" s="60" t="s">
        <v>543</v>
      </c>
      <c r="F58" s="60" t="s">
        <v>544</v>
      </c>
      <c r="G58" s="47"/>
      <c r="H58" s="87">
        <v>124.95</v>
      </c>
      <c r="I58" s="380"/>
      <c r="J58" s="60"/>
      <c r="K58" s="47"/>
      <c r="L58" s="87">
        <v>124.95</v>
      </c>
      <c r="M58" s="380"/>
      <c r="N58" s="60"/>
      <c r="O58" s="47"/>
      <c r="P58" s="87">
        <v>124.95</v>
      </c>
      <c r="Q58" s="380"/>
      <c r="R58" s="60"/>
      <c r="S58" s="47"/>
      <c r="T58" s="87">
        <v>124.95</v>
      </c>
      <c r="U58" s="380"/>
      <c r="V58" s="60"/>
      <c r="W58" s="47"/>
      <c r="X58" s="87">
        <v>124.95</v>
      </c>
      <c r="Y58" s="380"/>
      <c r="Z58" s="60"/>
      <c r="AA58" s="47"/>
      <c r="AB58" s="87">
        <v>135.9</v>
      </c>
      <c r="AC58" s="380"/>
      <c r="AD58" s="60"/>
      <c r="AE58" s="47"/>
      <c r="AF58" s="87">
        <v>135.9</v>
      </c>
      <c r="AG58" s="380"/>
      <c r="AH58" s="60"/>
      <c r="AI58" s="47"/>
      <c r="AJ58" s="87">
        <v>135.9</v>
      </c>
      <c r="AK58" s="380"/>
      <c r="AL58" s="60"/>
      <c r="AM58" s="47"/>
      <c r="AN58" s="87">
        <v>75.87</v>
      </c>
      <c r="AO58" s="415" t="s">
        <v>345</v>
      </c>
      <c r="AP58" s="60"/>
      <c r="AQ58" s="47"/>
      <c r="AR58" s="87">
        <v>75.87</v>
      </c>
      <c r="AS58" s="415" t="s">
        <v>345</v>
      </c>
      <c r="AT58" s="60"/>
      <c r="AU58" s="47"/>
    </row>
    <row r="59" spans="1:47" ht="48">
      <c r="A59" s="55"/>
      <c r="B59" s="315" t="s">
        <v>233</v>
      </c>
      <c r="C59" s="287"/>
      <c r="D59" s="87">
        <v>71.4</v>
      </c>
      <c r="E59" s="60" t="s">
        <v>543</v>
      </c>
      <c r="F59" s="60" t="s">
        <v>544</v>
      </c>
      <c r="G59" s="47"/>
      <c r="H59" s="87">
        <v>71.4</v>
      </c>
      <c r="I59" s="380"/>
      <c r="J59" s="60"/>
      <c r="K59" s="47"/>
      <c r="L59" s="87">
        <v>71.4</v>
      </c>
      <c r="M59" s="380"/>
      <c r="N59" s="60"/>
      <c r="O59" s="47"/>
      <c r="P59" s="87">
        <v>71.4</v>
      </c>
      <c r="Q59" s="380"/>
      <c r="R59" s="60"/>
      <c r="S59" s="47"/>
      <c r="T59" s="87">
        <v>71.4</v>
      </c>
      <c r="U59" s="380"/>
      <c r="V59" s="60"/>
      <c r="W59" s="47"/>
      <c r="X59" s="87">
        <v>71.4</v>
      </c>
      <c r="Y59" s="380"/>
      <c r="Z59" s="60"/>
      <c r="AA59" s="47"/>
      <c r="AB59" s="87">
        <v>135.9</v>
      </c>
      <c r="AC59" s="380"/>
      <c r="AD59" s="60"/>
      <c r="AE59" s="47"/>
      <c r="AF59" s="87">
        <v>135.9</v>
      </c>
      <c r="AG59" s="380"/>
      <c r="AH59" s="60"/>
      <c r="AI59" s="47"/>
      <c r="AJ59" s="87">
        <v>135.9</v>
      </c>
      <c r="AK59" s="380"/>
      <c r="AL59" s="60"/>
      <c r="AM59" s="47"/>
      <c r="AN59" s="87">
        <v>42.84</v>
      </c>
      <c r="AO59" s="416"/>
      <c r="AP59" s="60"/>
      <c r="AQ59" s="47"/>
      <c r="AR59" s="87">
        <v>42.84</v>
      </c>
      <c r="AS59" s="416"/>
      <c r="AT59" s="60"/>
      <c r="AU59" s="47"/>
    </row>
    <row r="60" spans="1:47" ht="48">
      <c r="A60" s="55" t="s">
        <v>234</v>
      </c>
      <c r="B60" s="315" t="s">
        <v>235</v>
      </c>
      <c r="C60" s="287"/>
      <c r="D60" s="29">
        <v>124.95</v>
      </c>
      <c r="E60" s="60" t="s">
        <v>543</v>
      </c>
      <c r="F60" s="60" t="s">
        <v>544</v>
      </c>
      <c r="G60" s="47"/>
      <c r="H60" s="87">
        <v>124.95</v>
      </c>
      <c r="I60" s="380"/>
      <c r="J60" s="60"/>
      <c r="K60" s="47"/>
      <c r="L60" s="87">
        <v>124.95</v>
      </c>
      <c r="M60" s="380"/>
      <c r="N60" s="60"/>
      <c r="O60" s="47"/>
      <c r="P60" s="87">
        <v>124.95</v>
      </c>
      <c r="Q60" s="380"/>
      <c r="R60" s="60"/>
      <c r="S60" s="47"/>
      <c r="T60" s="87">
        <v>124.95</v>
      </c>
      <c r="U60" s="380"/>
      <c r="V60" s="60"/>
      <c r="W60" s="47"/>
      <c r="X60" s="87">
        <v>124.95</v>
      </c>
      <c r="Y60" s="380"/>
      <c r="Z60" s="60"/>
      <c r="AA60" s="47"/>
      <c r="AB60" s="87">
        <v>135.9</v>
      </c>
      <c r="AC60" s="380"/>
      <c r="AD60" s="60"/>
      <c r="AE60" s="47"/>
      <c r="AF60" s="87">
        <v>135.9</v>
      </c>
      <c r="AG60" s="380"/>
      <c r="AH60" s="60"/>
      <c r="AI60" s="47"/>
      <c r="AJ60" s="87">
        <v>135.9</v>
      </c>
      <c r="AK60" s="380"/>
      <c r="AL60" s="60"/>
      <c r="AM60" s="47"/>
      <c r="AN60" s="87">
        <v>75.87</v>
      </c>
      <c r="AO60" s="415" t="s">
        <v>337</v>
      </c>
      <c r="AP60" s="60"/>
      <c r="AQ60" s="47"/>
      <c r="AR60" s="87">
        <v>75.87</v>
      </c>
      <c r="AS60" s="415" t="s">
        <v>337</v>
      </c>
      <c r="AT60" s="60"/>
      <c r="AU60" s="47"/>
    </row>
    <row r="61" spans="1:47" ht="48">
      <c r="A61" s="55"/>
      <c r="B61" s="315" t="s">
        <v>236</v>
      </c>
      <c r="C61" s="287"/>
      <c r="D61" s="87">
        <v>71.4</v>
      </c>
      <c r="E61" s="60" t="s">
        <v>543</v>
      </c>
      <c r="F61" s="60" t="s">
        <v>544</v>
      </c>
      <c r="G61" s="47"/>
      <c r="H61" s="87">
        <v>71.4</v>
      </c>
      <c r="I61" s="380"/>
      <c r="J61" s="60"/>
      <c r="K61" s="47"/>
      <c r="L61" s="87">
        <v>71.4</v>
      </c>
      <c r="M61" s="380"/>
      <c r="N61" s="60"/>
      <c r="O61" s="47"/>
      <c r="P61" s="87">
        <v>71.4</v>
      </c>
      <c r="Q61" s="380"/>
      <c r="R61" s="60"/>
      <c r="S61" s="47"/>
      <c r="T61" s="87">
        <v>71.4</v>
      </c>
      <c r="U61" s="380"/>
      <c r="V61" s="60"/>
      <c r="W61" s="47"/>
      <c r="X61" s="87">
        <v>71.4</v>
      </c>
      <c r="Y61" s="380"/>
      <c r="Z61" s="60"/>
      <c r="AA61" s="47"/>
      <c r="AB61" s="87">
        <v>135.9</v>
      </c>
      <c r="AC61" s="380"/>
      <c r="AD61" s="60"/>
      <c r="AE61" s="47"/>
      <c r="AF61" s="87">
        <v>135.9</v>
      </c>
      <c r="AG61" s="380"/>
      <c r="AH61" s="60"/>
      <c r="AI61" s="47"/>
      <c r="AJ61" s="87">
        <v>135.9</v>
      </c>
      <c r="AK61" s="380"/>
      <c r="AL61" s="60"/>
      <c r="AM61" s="47"/>
      <c r="AN61" s="87">
        <v>42.84</v>
      </c>
      <c r="AO61" s="416"/>
      <c r="AP61" s="60"/>
      <c r="AQ61" s="47"/>
      <c r="AR61" s="87">
        <v>42.84</v>
      </c>
      <c r="AS61" s="416"/>
      <c r="AT61" s="60"/>
      <c r="AU61" s="47"/>
    </row>
    <row r="62" spans="1:47" ht="48">
      <c r="A62" s="55" t="s">
        <v>237</v>
      </c>
      <c r="B62" s="315" t="s">
        <v>238</v>
      </c>
      <c r="C62" s="287"/>
      <c r="D62" s="29">
        <v>124.95</v>
      </c>
      <c r="E62" s="60" t="s">
        <v>543</v>
      </c>
      <c r="F62" s="60" t="s">
        <v>544</v>
      </c>
      <c r="G62" s="47"/>
      <c r="H62" s="87">
        <v>124.95</v>
      </c>
      <c r="I62" s="380"/>
      <c r="J62" s="60"/>
      <c r="K62" s="47"/>
      <c r="L62" s="87">
        <v>124.95</v>
      </c>
      <c r="M62" s="380"/>
      <c r="N62" s="60"/>
      <c r="O62" s="47"/>
      <c r="P62" s="87">
        <v>124.95</v>
      </c>
      <c r="Q62" s="380"/>
      <c r="R62" s="60"/>
      <c r="S62" s="47"/>
      <c r="T62" s="87">
        <v>124.95</v>
      </c>
      <c r="U62" s="380"/>
      <c r="V62" s="60"/>
      <c r="W62" s="47"/>
      <c r="X62" s="87">
        <v>124.95</v>
      </c>
      <c r="Y62" s="380"/>
      <c r="Z62" s="60"/>
      <c r="AA62" s="47"/>
      <c r="AB62" s="87">
        <v>135.9</v>
      </c>
      <c r="AC62" s="380"/>
      <c r="AD62" s="60"/>
      <c r="AE62" s="47"/>
      <c r="AF62" s="87">
        <v>135.9</v>
      </c>
      <c r="AG62" s="380"/>
      <c r="AH62" s="60"/>
      <c r="AI62" s="47"/>
      <c r="AJ62" s="87">
        <v>135.9</v>
      </c>
      <c r="AK62" s="380"/>
      <c r="AL62" s="60"/>
      <c r="AM62" s="47"/>
      <c r="AN62" s="87">
        <v>75.87</v>
      </c>
      <c r="AO62" s="415" t="s">
        <v>346</v>
      </c>
      <c r="AP62" s="60"/>
      <c r="AQ62" s="47"/>
      <c r="AR62" s="87">
        <v>75.87</v>
      </c>
      <c r="AS62" s="415" t="s">
        <v>346</v>
      </c>
      <c r="AT62" s="60"/>
      <c r="AU62" s="47"/>
    </row>
    <row r="63" spans="1:47" ht="48">
      <c r="A63" s="55"/>
      <c r="B63" s="315" t="s">
        <v>239</v>
      </c>
      <c r="C63" s="287"/>
      <c r="D63" s="87">
        <v>71.4</v>
      </c>
      <c r="E63" s="60" t="s">
        <v>543</v>
      </c>
      <c r="F63" s="60" t="s">
        <v>544</v>
      </c>
      <c r="G63" s="47"/>
      <c r="H63" s="87">
        <v>71.4</v>
      </c>
      <c r="I63" s="380"/>
      <c r="J63" s="60"/>
      <c r="K63" s="47"/>
      <c r="L63" s="87">
        <v>71.4</v>
      </c>
      <c r="M63" s="380"/>
      <c r="N63" s="60"/>
      <c r="O63" s="47"/>
      <c r="P63" s="87">
        <v>71.4</v>
      </c>
      <c r="Q63" s="380"/>
      <c r="R63" s="60"/>
      <c r="S63" s="47"/>
      <c r="T63" s="87">
        <v>71.4</v>
      </c>
      <c r="U63" s="380"/>
      <c r="V63" s="60"/>
      <c r="W63" s="47"/>
      <c r="X63" s="87">
        <v>71.4</v>
      </c>
      <c r="Y63" s="380"/>
      <c r="Z63" s="60"/>
      <c r="AA63" s="47"/>
      <c r="AB63" s="87">
        <v>135.9</v>
      </c>
      <c r="AC63" s="380"/>
      <c r="AD63" s="60"/>
      <c r="AE63" s="47"/>
      <c r="AF63" s="87">
        <v>135.9</v>
      </c>
      <c r="AG63" s="380"/>
      <c r="AH63" s="60"/>
      <c r="AI63" s="47"/>
      <c r="AJ63" s="87">
        <v>135.9</v>
      </c>
      <c r="AK63" s="380"/>
      <c r="AL63" s="60"/>
      <c r="AM63" s="47"/>
      <c r="AN63" s="87">
        <v>42.84</v>
      </c>
      <c r="AO63" s="416"/>
      <c r="AP63" s="60"/>
      <c r="AQ63" s="47"/>
      <c r="AR63" s="87">
        <v>42.84</v>
      </c>
      <c r="AS63" s="416"/>
      <c r="AT63" s="60"/>
      <c r="AU63" s="47"/>
    </row>
    <row r="64" spans="1:47" ht="48">
      <c r="A64" s="55" t="s">
        <v>240</v>
      </c>
      <c r="B64" s="315" t="s">
        <v>241</v>
      </c>
      <c r="C64" s="287"/>
      <c r="D64" s="29">
        <v>196.35</v>
      </c>
      <c r="E64" s="60" t="s">
        <v>543</v>
      </c>
      <c r="F64" s="60" t="s">
        <v>544</v>
      </c>
      <c r="G64" s="47"/>
      <c r="H64" s="87">
        <v>178.5</v>
      </c>
      <c r="I64" s="380"/>
      <c r="J64" s="60"/>
      <c r="K64" s="47"/>
      <c r="L64" s="87">
        <v>178.5</v>
      </c>
      <c r="M64" s="380"/>
      <c r="N64" s="60"/>
      <c r="O64" s="47"/>
      <c r="P64" s="87">
        <v>178.5</v>
      </c>
      <c r="Q64" s="380"/>
      <c r="R64" s="60"/>
      <c r="S64" s="47"/>
      <c r="T64" s="87">
        <v>178.5</v>
      </c>
      <c r="U64" s="380"/>
      <c r="V64" s="60"/>
      <c r="W64" s="47"/>
      <c r="X64" s="87">
        <v>178.5</v>
      </c>
      <c r="Y64" s="380"/>
      <c r="Z64" s="60"/>
      <c r="AA64" s="47"/>
      <c r="AB64" s="87">
        <v>477</v>
      </c>
      <c r="AC64" s="380"/>
      <c r="AD64" s="60"/>
      <c r="AE64" s="47"/>
      <c r="AF64" s="87">
        <v>477</v>
      </c>
      <c r="AG64" s="380"/>
      <c r="AH64" s="60"/>
      <c r="AI64" s="47"/>
      <c r="AJ64" s="87">
        <v>477</v>
      </c>
      <c r="AK64" s="380"/>
      <c r="AL64" s="60"/>
      <c r="AM64" s="47"/>
      <c r="AN64" s="87">
        <v>107.1</v>
      </c>
      <c r="AO64" s="415" t="s">
        <v>347</v>
      </c>
      <c r="AP64" s="60"/>
      <c r="AQ64" s="47"/>
      <c r="AR64" s="87">
        <v>107.1</v>
      </c>
      <c r="AS64" s="415" t="s">
        <v>347</v>
      </c>
      <c r="AT64" s="60"/>
      <c r="AU64" s="47"/>
    </row>
    <row r="65" spans="1:47" ht="48">
      <c r="A65" s="55"/>
      <c r="B65" s="315" t="s">
        <v>242</v>
      </c>
      <c r="C65" s="287"/>
      <c r="D65" s="29">
        <v>160.65</v>
      </c>
      <c r="E65" s="60" t="s">
        <v>543</v>
      </c>
      <c r="F65" s="60" t="s">
        <v>544</v>
      </c>
      <c r="G65" s="47"/>
      <c r="H65" s="87">
        <v>142.8</v>
      </c>
      <c r="I65" s="380"/>
      <c r="J65" s="60"/>
      <c r="K65" s="47"/>
      <c r="L65" s="87">
        <v>142.8</v>
      </c>
      <c r="M65" s="380"/>
      <c r="N65" s="60"/>
      <c r="O65" s="47"/>
      <c r="P65" s="87">
        <v>142.8</v>
      </c>
      <c r="Q65" s="380"/>
      <c r="R65" s="60"/>
      <c r="S65" s="47"/>
      <c r="T65" s="87">
        <v>142.8</v>
      </c>
      <c r="U65" s="380"/>
      <c r="V65" s="60"/>
      <c r="W65" s="47"/>
      <c r="X65" s="87">
        <v>142.8</v>
      </c>
      <c r="Y65" s="380"/>
      <c r="Z65" s="60"/>
      <c r="AA65" s="47"/>
      <c r="AB65" s="87">
        <v>375</v>
      </c>
      <c r="AC65" s="380"/>
      <c r="AD65" s="60"/>
      <c r="AE65" s="47"/>
      <c r="AF65" s="87">
        <v>375</v>
      </c>
      <c r="AG65" s="380"/>
      <c r="AH65" s="60"/>
      <c r="AI65" s="47"/>
      <c r="AJ65" s="87">
        <v>375</v>
      </c>
      <c r="AK65" s="380"/>
      <c r="AL65" s="60"/>
      <c r="AM65" s="47"/>
      <c r="AN65" s="87">
        <v>53.55</v>
      </c>
      <c r="AO65" s="416"/>
      <c r="AP65" s="60"/>
      <c r="AQ65" s="47"/>
      <c r="AR65" s="87">
        <v>53.55</v>
      </c>
      <c r="AS65" s="416"/>
      <c r="AT65" s="60"/>
      <c r="AU65" s="47"/>
    </row>
    <row r="66" spans="1:47" ht="48">
      <c r="A66" s="55" t="s">
        <v>243</v>
      </c>
      <c r="B66" s="315" t="s">
        <v>244</v>
      </c>
      <c r="C66" s="287"/>
      <c r="D66" s="29">
        <v>196.35</v>
      </c>
      <c r="E66" s="60" t="s">
        <v>543</v>
      </c>
      <c r="F66" s="60" t="s">
        <v>544</v>
      </c>
      <c r="G66" s="47"/>
      <c r="H66" s="87">
        <v>178.5</v>
      </c>
      <c r="I66" s="380"/>
      <c r="J66" s="60"/>
      <c r="K66" s="47"/>
      <c r="L66" s="87">
        <v>178.5</v>
      </c>
      <c r="M66" s="380"/>
      <c r="N66" s="60"/>
      <c r="O66" s="47"/>
      <c r="P66" s="87">
        <v>178.5</v>
      </c>
      <c r="Q66" s="380"/>
      <c r="R66" s="60"/>
      <c r="S66" s="47"/>
      <c r="T66" s="87">
        <v>178.5</v>
      </c>
      <c r="U66" s="380"/>
      <c r="V66" s="60"/>
      <c r="W66" s="47"/>
      <c r="X66" s="87">
        <v>178.5</v>
      </c>
      <c r="Y66" s="380"/>
      <c r="Z66" s="60"/>
      <c r="AA66" s="47"/>
      <c r="AB66" s="87">
        <v>237</v>
      </c>
      <c r="AC66" s="380"/>
      <c r="AD66" s="60"/>
      <c r="AE66" s="47"/>
      <c r="AF66" s="87">
        <v>237</v>
      </c>
      <c r="AG66" s="380"/>
      <c r="AH66" s="60"/>
      <c r="AI66" s="47"/>
      <c r="AJ66" s="87">
        <v>237</v>
      </c>
      <c r="AK66" s="380"/>
      <c r="AL66" s="60"/>
      <c r="AM66" s="47"/>
      <c r="AN66" s="87">
        <v>107.1</v>
      </c>
      <c r="AO66" s="415" t="s">
        <v>348</v>
      </c>
      <c r="AP66" s="60"/>
      <c r="AQ66" s="47"/>
      <c r="AR66" s="87">
        <v>107.1</v>
      </c>
      <c r="AS66" s="415" t="s">
        <v>348</v>
      </c>
      <c r="AT66" s="60"/>
      <c r="AU66" s="47"/>
    </row>
    <row r="67" spans="1:47" ht="48">
      <c r="A67" s="55"/>
      <c r="B67" s="315" t="s">
        <v>245</v>
      </c>
      <c r="C67" s="287"/>
      <c r="D67" s="29">
        <v>160.65</v>
      </c>
      <c r="E67" s="60" t="s">
        <v>543</v>
      </c>
      <c r="F67" s="60" t="s">
        <v>544</v>
      </c>
      <c r="G67" s="47"/>
      <c r="H67" s="87">
        <v>142.8</v>
      </c>
      <c r="I67" s="380"/>
      <c r="J67" s="60"/>
      <c r="K67" s="47"/>
      <c r="L67" s="87">
        <v>142.8</v>
      </c>
      <c r="M67" s="380"/>
      <c r="N67" s="60"/>
      <c r="O67" s="47"/>
      <c r="P67" s="87">
        <v>142.8</v>
      </c>
      <c r="Q67" s="380"/>
      <c r="R67" s="60"/>
      <c r="S67" s="47"/>
      <c r="T67" s="87">
        <v>142.8</v>
      </c>
      <c r="U67" s="380"/>
      <c r="V67" s="60"/>
      <c r="W67" s="47"/>
      <c r="X67" s="87">
        <v>142.8</v>
      </c>
      <c r="Y67" s="380"/>
      <c r="Z67" s="60"/>
      <c r="AA67" s="47"/>
      <c r="AB67" s="87">
        <v>171</v>
      </c>
      <c r="AC67" s="380"/>
      <c r="AD67" s="60"/>
      <c r="AE67" s="47"/>
      <c r="AF67" s="87">
        <v>171</v>
      </c>
      <c r="AG67" s="380"/>
      <c r="AH67" s="60"/>
      <c r="AI67" s="47"/>
      <c r="AJ67" s="87">
        <v>171</v>
      </c>
      <c r="AK67" s="380"/>
      <c r="AL67" s="60"/>
      <c r="AM67" s="47"/>
      <c r="AN67" s="87">
        <v>53.55</v>
      </c>
      <c r="AO67" s="416"/>
      <c r="AP67" s="60"/>
      <c r="AQ67" s="47"/>
      <c r="AR67" s="87">
        <v>53.55</v>
      </c>
      <c r="AS67" s="416"/>
      <c r="AT67" s="60"/>
      <c r="AU67" s="47"/>
    </row>
    <row r="68" spans="1:47" ht="48">
      <c r="A68" s="55" t="s">
        <v>246</v>
      </c>
      <c r="B68" s="315" t="s">
        <v>247</v>
      </c>
      <c r="C68" s="287"/>
      <c r="D68" s="29">
        <v>196.35</v>
      </c>
      <c r="E68" s="60" t="s">
        <v>543</v>
      </c>
      <c r="F68" s="60" t="s">
        <v>544</v>
      </c>
      <c r="G68" s="47"/>
      <c r="H68" s="87">
        <v>178.5</v>
      </c>
      <c r="I68" s="380"/>
      <c r="J68" s="60"/>
      <c r="K68" s="47"/>
      <c r="L68" s="87">
        <v>178.5</v>
      </c>
      <c r="M68" s="380"/>
      <c r="N68" s="60"/>
      <c r="O68" s="47"/>
      <c r="P68" s="87">
        <v>178.5</v>
      </c>
      <c r="Q68" s="380"/>
      <c r="R68" s="60"/>
      <c r="S68" s="47"/>
      <c r="T68" s="87">
        <v>178.5</v>
      </c>
      <c r="U68" s="380"/>
      <c r="V68" s="60"/>
      <c r="W68" s="47"/>
      <c r="X68" s="87">
        <v>178.5</v>
      </c>
      <c r="Y68" s="380"/>
      <c r="Z68" s="60"/>
      <c r="AA68" s="47"/>
      <c r="AB68" s="87">
        <v>237</v>
      </c>
      <c r="AC68" s="380"/>
      <c r="AD68" s="60"/>
      <c r="AE68" s="47"/>
      <c r="AF68" s="87">
        <v>237</v>
      </c>
      <c r="AG68" s="380"/>
      <c r="AH68" s="60"/>
      <c r="AI68" s="47"/>
      <c r="AJ68" s="87">
        <v>237</v>
      </c>
      <c r="AK68" s="380"/>
      <c r="AL68" s="60"/>
      <c r="AM68" s="47"/>
      <c r="AN68" s="87">
        <v>214.2</v>
      </c>
      <c r="AO68" s="415" t="s">
        <v>349</v>
      </c>
      <c r="AP68" s="60"/>
      <c r="AQ68" s="47"/>
      <c r="AR68" s="87">
        <v>214.2</v>
      </c>
      <c r="AS68" s="415" t="s">
        <v>349</v>
      </c>
      <c r="AT68" s="60"/>
      <c r="AU68" s="47"/>
    </row>
    <row r="69" spans="1:47" ht="48">
      <c r="A69" s="55"/>
      <c r="B69" s="315" t="s">
        <v>248</v>
      </c>
      <c r="C69" s="287"/>
      <c r="D69" s="29">
        <v>160.65</v>
      </c>
      <c r="E69" s="60" t="s">
        <v>543</v>
      </c>
      <c r="F69" s="60" t="s">
        <v>544</v>
      </c>
      <c r="G69" s="47"/>
      <c r="H69" s="87">
        <v>142.8</v>
      </c>
      <c r="I69" s="380"/>
      <c r="J69" s="60"/>
      <c r="K69" s="47"/>
      <c r="L69" s="87">
        <v>142.8</v>
      </c>
      <c r="M69" s="380"/>
      <c r="N69" s="60"/>
      <c r="O69" s="47"/>
      <c r="P69" s="87">
        <v>142.8</v>
      </c>
      <c r="Q69" s="380"/>
      <c r="R69" s="60"/>
      <c r="S69" s="47"/>
      <c r="T69" s="87">
        <v>142.8</v>
      </c>
      <c r="U69" s="380"/>
      <c r="V69" s="60"/>
      <c r="W69" s="47"/>
      <c r="X69" s="87">
        <v>142.8</v>
      </c>
      <c r="Y69" s="380"/>
      <c r="Z69" s="60"/>
      <c r="AA69" s="47"/>
      <c r="AB69" s="87">
        <v>171</v>
      </c>
      <c r="AC69" s="380"/>
      <c r="AD69" s="60"/>
      <c r="AE69" s="47"/>
      <c r="AF69" s="87">
        <v>171</v>
      </c>
      <c r="AG69" s="380"/>
      <c r="AH69" s="60"/>
      <c r="AI69" s="47"/>
      <c r="AJ69" s="87">
        <v>171</v>
      </c>
      <c r="AK69" s="380"/>
      <c r="AL69" s="60"/>
      <c r="AM69" s="47"/>
      <c r="AN69" s="87">
        <v>107.1</v>
      </c>
      <c r="AO69" s="416"/>
      <c r="AP69" s="60"/>
      <c r="AQ69" s="47"/>
      <c r="AR69" s="87">
        <v>107.1</v>
      </c>
      <c r="AS69" s="416"/>
      <c r="AT69" s="60"/>
      <c r="AU69" s="47"/>
    </row>
    <row r="70" spans="1:47" ht="48" customHeight="1">
      <c r="A70" s="55" t="s">
        <v>249</v>
      </c>
      <c r="B70" s="315" t="s">
        <v>250</v>
      </c>
      <c r="C70" s="287"/>
      <c r="D70" s="29">
        <v>124.95</v>
      </c>
      <c r="E70" s="60" t="s">
        <v>543</v>
      </c>
      <c r="F70" s="60" t="s">
        <v>544</v>
      </c>
      <c r="G70" s="47"/>
      <c r="H70" s="87">
        <v>124.5</v>
      </c>
      <c r="I70" s="380"/>
      <c r="J70" s="60"/>
      <c r="K70" s="47"/>
      <c r="L70" s="87">
        <v>124.95</v>
      </c>
      <c r="M70" s="380"/>
      <c r="N70" s="60"/>
      <c r="O70" s="47"/>
      <c r="P70" s="87">
        <v>124.95</v>
      </c>
      <c r="Q70" s="380"/>
      <c r="R70" s="60"/>
      <c r="S70" s="47"/>
      <c r="T70" s="87">
        <v>124.95</v>
      </c>
      <c r="U70" s="380"/>
      <c r="V70" s="60"/>
      <c r="W70" s="47"/>
      <c r="X70" s="87">
        <v>124.95</v>
      </c>
      <c r="Y70" s="380"/>
      <c r="Z70" s="60"/>
      <c r="AA70" s="47"/>
      <c r="AB70" s="87">
        <v>477</v>
      </c>
      <c r="AC70" s="380"/>
      <c r="AD70" s="60"/>
      <c r="AE70" s="47"/>
      <c r="AF70" s="87">
        <v>477</v>
      </c>
      <c r="AG70" s="380"/>
      <c r="AH70" s="60"/>
      <c r="AI70" s="47"/>
      <c r="AJ70" s="87">
        <v>477</v>
      </c>
      <c r="AK70" s="380"/>
      <c r="AL70" s="60"/>
      <c r="AM70" s="47"/>
      <c r="AN70" s="87">
        <v>107.1</v>
      </c>
      <c r="AO70" s="415" t="s">
        <v>350</v>
      </c>
      <c r="AP70" s="60"/>
      <c r="AQ70" s="47"/>
      <c r="AR70" s="87">
        <v>107.1</v>
      </c>
      <c r="AS70" s="415" t="s">
        <v>350</v>
      </c>
      <c r="AT70" s="60"/>
      <c r="AU70" s="47"/>
    </row>
    <row r="71" spans="1:47" ht="48" customHeight="1">
      <c r="A71" s="55"/>
      <c r="B71" s="315" t="s">
        <v>251</v>
      </c>
      <c r="C71" s="287"/>
      <c r="D71" s="29">
        <v>71.4</v>
      </c>
      <c r="E71" s="60" t="s">
        <v>543</v>
      </c>
      <c r="F71" s="60" t="s">
        <v>544</v>
      </c>
      <c r="G71" s="47"/>
      <c r="H71" s="87">
        <v>71.4</v>
      </c>
      <c r="I71" s="380"/>
      <c r="J71" s="60"/>
      <c r="K71" s="47"/>
      <c r="L71" s="87">
        <v>71.4</v>
      </c>
      <c r="M71" s="380"/>
      <c r="N71" s="60"/>
      <c r="O71" s="47"/>
      <c r="P71" s="87">
        <v>71.4</v>
      </c>
      <c r="Q71" s="380"/>
      <c r="R71" s="60"/>
      <c r="S71" s="47"/>
      <c r="T71" s="87">
        <v>71.4</v>
      </c>
      <c r="U71" s="380"/>
      <c r="V71" s="60"/>
      <c r="W71" s="47"/>
      <c r="X71" s="87">
        <v>71.4</v>
      </c>
      <c r="Y71" s="380"/>
      <c r="Z71" s="60"/>
      <c r="AA71" s="47"/>
      <c r="AB71" s="87">
        <v>375</v>
      </c>
      <c r="AC71" s="380"/>
      <c r="AD71" s="60"/>
      <c r="AE71" s="47"/>
      <c r="AF71" s="87">
        <v>375</v>
      </c>
      <c r="AG71" s="380"/>
      <c r="AH71" s="60"/>
      <c r="AI71" s="47"/>
      <c r="AJ71" s="87">
        <v>375</v>
      </c>
      <c r="AK71" s="380"/>
      <c r="AL71" s="60"/>
      <c r="AM71" s="47"/>
      <c r="AN71" s="87">
        <v>53.55</v>
      </c>
      <c r="AO71" s="416"/>
      <c r="AP71" s="60"/>
      <c r="AQ71" s="47"/>
      <c r="AR71" s="87">
        <v>53.55</v>
      </c>
      <c r="AS71" s="416"/>
      <c r="AT71" s="60"/>
      <c r="AU71" s="47"/>
    </row>
    <row r="72" spans="1:47" ht="48">
      <c r="A72" s="55" t="s">
        <v>252</v>
      </c>
      <c r="B72" s="315" t="s">
        <v>253</v>
      </c>
      <c r="C72" s="287"/>
      <c r="D72" s="29">
        <v>124.95</v>
      </c>
      <c r="E72" s="60" t="s">
        <v>543</v>
      </c>
      <c r="F72" s="60" t="s">
        <v>544</v>
      </c>
      <c r="G72" s="47"/>
      <c r="H72" s="87">
        <v>124.95</v>
      </c>
      <c r="I72" s="380"/>
      <c r="J72" s="60"/>
      <c r="K72" s="47"/>
      <c r="L72" s="87">
        <v>124.95</v>
      </c>
      <c r="M72" s="380"/>
      <c r="N72" s="60"/>
      <c r="O72" s="47"/>
      <c r="P72" s="87">
        <v>124.95</v>
      </c>
      <c r="Q72" s="380"/>
      <c r="R72" s="60"/>
      <c r="S72" s="47"/>
      <c r="T72" s="87">
        <v>124.95</v>
      </c>
      <c r="U72" s="380"/>
      <c r="V72" s="60"/>
      <c r="W72" s="47"/>
      <c r="X72" s="87">
        <v>124.95</v>
      </c>
      <c r="Y72" s="380"/>
      <c r="Z72" s="60"/>
      <c r="AA72" s="47"/>
      <c r="AB72" s="87">
        <v>135.9</v>
      </c>
      <c r="AC72" s="380"/>
      <c r="AD72" s="60"/>
      <c r="AE72" s="47"/>
      <c r="AF72" s="87">
        <v>135.9</v>
      </c>
      <c r="AG72" s="380"/>
      <c r="AH72" s="60"/>
      <c r="AI72" s="47"/>
      <c r="AJ72" s="87">
        <v>135.9</v>
      </c>
      <c r="AK72" s="380"/>
      <c r="AL72" s="60"/>
      <c r="AM72" s="47"/>
      <c r="AN72" s="87">
        <v>91.05</v>
      </c>
      <c r="AO72" s="415" t="s">
        <v>351</v>
      </c>
      <c r="AP72" s="60"/>
      <c r="AQ72" s="47"/>
      <c r="AR72" s="87">
        <v>91.05</v>
      </c>
      <c r="AS72" s="415" t="s">
        <v>351</v>
      </c>
      <c r="AT72" s="60"/>
      <c r="AU72" s="47"/>
    </row>
    <row r="73" spans="1:47" ht="48">
      <c r="A73" s="55"/>
      <c r="B73" s="315" t="s">
        <v>254</v>
      </c>
      <c r="C73" s="287"/>
      <c r="D73" s="87">
        <v>71.4</v>
      </c>
      <c r="E73" s="60" t="s">
        <v>543</v>
      </c>
      <c r="F73" s="60" t="s">
        <v>544</v>
      </c>
      <c r="G73" s="47"/>
      <c r="H73" s="87">
        <v>71.4</v>
      </c>
      <c r="I73" s="380"/>
      <c r="J73" s="60"/>
      <c r="K73" s="47"/>
      <c r="L73" s="87">
        <v>71.4</v>
      </c>
      <c r="M73" s="380"/>
      <c r="N73" s="60"/>
      <c r="O73" s="47"/>
      <c r="P73" s="87">
        <v>71.4</v>
      </c>
      <c r="Q73" s="380"/>
      <c r="R73" s="60"/>
      <c r="S73" s="47"/>
      <c r="T73" s="87">
        <v>71.4</v>
      </c>
      <c r="U73" s="380"/>
      <c r="V73" s="60"/>
      <c r="W73" s="47"/>
      <c r="X73" s="87">
        <v>71.4</v>
      </c>
      <c r="Y73" s="380"/>
      <c r="Z73" s="60"/>
      <c r="AA73" s="47"/>
      <c r="AB73" s="87">
        <v>135.9</v>
      </c>
      <c r="AC73" s="380"/>
      <c r="AD73" s="60"/>
      <c r="AE73" s="47"/>
      <c r="AF73" s="87">
        <v>135.9</v>
      </c>
      <c r="AG73" s="380"/>
      <c r="AH73" s="60"/>
      <c r="AI73" s="47"/>
      <c r="AJ73" s="87">
        <v>135.9</v>
      </c>
      <c r="AK73" s="380"/>
      <c r="AL73" s="60"/>
      <c r="AM73" s="47"/>
      <c r="AN73" s="87">
        <v>53.55</v>
      </c>
      <c r="AO73" s="416"/>
      <c r="AP73" s="60"/>
      <c r="AQ73" s="47"/>
      <c r="AR73" s="87">
        <v>53.55</v>
      </c>
      <c r="AS73" s="416"/>
      <c r="AT73" s="60"/>
      <c r="AU73" s="47"/>
    </row>
    <row r="74" spans="1:47" ht="48">
      <c r="A74" s="55" t="s">
        <v>255</v>
      </c>
      <c r="B74" s="315" t="s">
        <v>256</v>
      </c>
      <c r="C74" s="287"/>
      <c r="D74" s="29">
        <v>124.95</v>
      </c>
      <c r="E74" s="60" t="s">
        <v>543</v>
      </c>
      <c r="F74" s="60" t="s">
        <v>544</v>
      </c>
      <c r="G74" s="47"/>
      <c r="H74" s="87">
        <v>178.5</v>
      </c>
      <c r="I74" s="380"/>
      <c r="J74" s="60"/>
      <c r="K74" s="47"/>
      <c r="L74" s="87">
        <v>178.5</v>
      </c>
      <c r="M74" s="380"/>
      <c r="N74" s="60"/>
      <c r="O74" s="47"/>
      <c r="P74" s="87">
        <v>178.5</v>
      </c>
      <c r="Q74" s="380"/>
      <c r="R74" s="60"/>
      <c r="S74" s="47"/>
      <c r="T74" s="87">
        <v>178.5</v>
      </c>
      <c r="U74" s="380"/>
      <c r="V74" s="60"/>
      <c r="W74" s="47"/>
      <c r="X74" s="87">
        <v>178.5</v>
      </c>
      <c r="Y74" s="380"/>
      <c r="Z74" s="60"/>
      <c r="AA74" s="47"/>
      <c r="AB74" s="87">
        <v>237</v>
      </c>
      <c r="AC74" s="380"/>
      <c r="AD74" s="60"/>
      <c r="AE74" s="47"/>
      <c r="AF74" s="87">
        <v>237</v>
      </c>
      <c r="AG74" s="380"/>
      <c r="AH74" s="60"/>
      <c r="AI74" s="47"/>
      <c r="AJ74" s="87">
        <v>237</v>
      </c>
      <c r="AK74" s="380"/>
      <c r="AL74" s="60"/>
      <c r="AM74" s="47"/>
      <c r="AN74" s="87">
        <v>107.1</v>
      </c>
      <c r="AO74" s="415" t="s">
        <v>352</v>
      </c>
      <c r="AP74" s="60"/>
      <c r="AQ74" s="47"/>
      <c r="AR74" s="87">
        <v>107.1</v>
      </c>
      <c r="AS74" s="415" t="s">
        <v>352</v>
      </c>
      <c r="AT74" s="60"/>
      <c r="AU74" s="47"/>
    </row>
    <row r="75" spans="1:47" ht="48">
      <c r="A75" s="55"/>
      <c r="B75" s="315" t="s">
        <v>257</v>
      </c>
      <c r="C75" s="287"/>
      <c r="D75" s="87">
        <v>71.4</v>
      </c>
      <c r="E75" s="60" t="s">
        <v>543</v>
      </c>
      <c r="F75" s="60" t="s">
        <v>544</v>
      </c>
      <c r="G75" s="47"/>
      <c r="H75" s="87">
        <v>142.8</v>
      </c>
      <c r="I75" s="380"/>
      <c r="J75" s="60"/>
      <c r="K75" s="47"/>
      <c r="L75" s="87">
        <v>142.8</v>
      </c>
      <c r="M75" s="380"/>
      <c r="N75" s="60"/>
      <c r="O75" s="47"/>
      <c r="P75" s="87">
        <v>142.8</v>
      </c>
      <c r="Q75" s="380"/>
      <c r="R75" s="60"/>
      <c r="S75" s="47"/>
      <c r="T75" s="87">
        <v>142.8</v>
      </c>
      <c r="U75" s="380"/>
      <c r="V75" s="60"/>
      <c r="W75" s="47"/>
      <c r="X75" s="87">
        <v>142.8</v>
      </c>
      <c r="Y75" s="380"/>
      <c r="Z75" s="60"/>
      <c r="AA75" s="47"/>
      <c r="AB75" s="87">
        <v>135.9</v>
      </c>
      <c r="AC75" s="380"/>
      <c r="AD75" s="60"/>
      <c r="AE75" s="47"/>
      <c r="AF75" s="87">
        <v>135.9</v>
      </c>
      <c r="AG75" s="380"/>
      <c r="AH75" s="60"/>
      <c r="AI75" s="47"/>
      <c r="AJ75" s="87">
        <v>135.9</v>
      </c>
      <c r="AK75" s="380"/>
      <c r="AL75" s="60"/>
      <c r="AM75" s="47"/>
      <c r="AN75" s="87">
        <v>53.55</v>
      </c>
      <c r="AO75" s="416"/>
      <c r="AP75" s="60"/>
      <c r="AQ75" s="47"/>
      <c r="AR75" s="87">
        <v>53.55</v>
      </c>
      <c r="AS75" s="416"/>
      <c r="AT75" s="60"/>
      <c r="AU75" s="47"/>
    </row>
    <row r="76" spans="1:47" ht="48">
      <c r="A76" s="55" t="s">
        <v>258</v>
      </c>
      <c r="B76" s="315" t="s">
        <v>259</v>
      </c>
      <c r="C76" s="287"/>
      <c r="D76" s="29">
        <v>196.35</v>
      </c>
      <c r="E76" s="60" t="s">
        <v>543</v>
      </c>
      <c r="F76" s="60" t="s">
        <v>544</v>
      </c>
      <c r="G76" s="47"/>
      <c r="H76" s="87">
        <v>178.5</v>
      </c>
      <c r="I76" s="380"/>
      <c r="J76" s="60"/>
      <c r="K76" s="47"/>
      <c r="L76" s="87">
        <v>178.5</v>
      </c>
      <c r="M76" s="380"/>
      <c r="N76" s="60"/>
      <c r="O76" s="47"/>
      <c r="P76" s="87">
        <v>178.5</v>
      </c>
      <c r="Q76" s="380"/>
      <c r="R76" s="60"/>
      <c r="S76" s="47"/>
      <c r="T76" s="87">
        <v>178.5</v>
      </c>
      <c r="U76" s="380"/>
      <c r="V76" s="60"/>
      <c r="W76" s="47"/>
      <c r="X76" s="87">
        <v>178.5</v>
      </c>
      <c r="Y76" s="380"/>
      <c r="Z76" s="60"/>
      <c r="AA76" s="47"/>
      <c r="AB76" s="87">
        <v>237</v>
      </c>
      <c r="AC76" s="380"/>
      <c r="AD76" s="60"/>
      <c r="AE76" s="47"/>
      <c r="AF76" s="87">
        <v>237</v>
      </c>
      <c r="AG76" s="380"/>
      <c r="AH76" s="60"/>
      <c r="AI76" s="47"/>
      <c r="AJ76" s="87">
        <v>237</v>
      </c>
      <c r="AK76" s="380"/>
      <c r="AL76" s="60"/>
      <c r="AM76" s="47"/>
      <c r="AN76" s="87">
        <v>91.05</v>
      </c>
      <c r="AO76" s="415" t="s">
        <v>532</v>
      </c>
      <c r="AP76" s="60"/>
      <c r="AQ76" s="47"/>
      <c r="AR76" s="87">
        <v>91.05</v>
      </c>
      <c r="AS76" s="415" t="s">
        <v>532</v>
      </c>
      <c r="AT76" s="60"/>
      <c r="AU76" s="47"/>
    </row>
    <row r="77" spans="1:47" ht="48.75" thickBot="1">
      <c r="A77" s="62"/>
      <c r="B77" s="317" t="s">
        <v>260</v>
      </c>
      <c r="C77" s="289"/>
      <c r="D77" s="29">
        <v>160.65</v>
      </c>
      <c r="E77" s="60" t="s">
        <v>543</v>
      </c>
      <c r="F77" s="60" t="s">
        <v>544</v>
      </c>
      <c r="G77" s="47"/>
      <c r="H77" s="87">
        <v>142.8</v>
      </c>
      <c r="I77" s="381"/>
      <c r="J77" s="61"/>
      <c r="K77" s="48"/>
      <c r="L77" s="87">
        <v>142.8</v>
      </c>
      <c r="M77" s="381"/>
      <c r="N77" s="61"/>
      <c r="O77" s="48"/>
      <c r="P77" s="87">
        <v>142.8</v>
      </c>
      <c r="Q77" s="381"/>
      <c r="R77" s="61"/>
      <c r="S77" s="48"/>
      <c r="T77" s="87">
        <v>142.8</v>
      </c>
      <c r="U77" s="381"/>
      <c r="V77" s="61"/>
      <c r="W77" s="48"/>
      <c r="X77" s="87">
        <v>142.8</v>
      </c>
      <c r="Y77" s="381"/>
      <c r="Z77" s="61"/>
      <c r="AA77" s="48"/>
      <c r="AB77" s="87">
        <v>171</v>
      </c>
      <c r="AC77" s="381"/>
      <c r="AD77" s="61"/>
      <c r="AE77" s="48"/>
      <c r="AF77" s="87">
        <v>171</v>
      </c>
      <c r="AG77" s="381"/>
      <c r="AH77" s="61"/>
      <c r="AI77" s="48"/>
      <c r="AJ77" s="87">
        <v>171</v>
      </c>
      <c r="AK77" s="381"/>
      <c r="AL77" s="61"/>
      <c r="AM77" s="48"/>
      <c r="AN77" s="87">
        <v>53.55</v>
      </c>
      <c r="AO77" s="416"/>
      <c r="AP77" s="61"/>
      <c r="AQ77" s="48"/>
      <c r="AR77" s="87">
        <v>53.55</v>
      </c>
      <c r="AS77" s="416"/>
      <c r="AT77" s="61"/>
      <c r="AU77" s="48"/>
    </row>
    <row r="78" spans="1:47" ht="27" customHeight="1" thickBot="1">
      <c r="A78" s="46" t="s">
        <v>134</v>
      </c>
      <c r="B78" s="313" t="s">
        <v>314</v>
      </c>
      <c r="C78" s="281"/>
      <c r="D78" s="376" t="s">
        <v>545</v>
      </c>
      <c r="E78" s="377"/>
      <c r="F78" s="377"/>
      <c r="G78" s="378"/>
      <c r="H78" s="392" t="s">
        <v>367</v>
      </c>
      <c r="I78" s="393"/>
      <c r="J78" s="393"/>
      <c r="K78" s="394"/>
      <c r="L78" s="392" t="s">
        <v>367</v>
      </c>
      <c r="M78" s="393"/>
      <c r="N78" s="393"/>
      <c r="O78" s="394"/>
      <c r="P78" s="392" t="s">
        <v>367</v>
      </c>
      <c r="Q78" s="393"/>
      <c r="R78" s="393"/>
      <c r="S78" s="394"/>
      <c r="T78" s="392" t="s">
        <v>367</v>
      </c>
      <c r="U78" s="393"/>
      <c r="V78" s="393"/>
      <c r="W78" s="394"/>
      <c r="X78" s="392" t="s">
        <v>367</v>
      </c>
      <c r="Y78" s="393"/>
      <c r="Z78" s="393"/>
      <c r="AA78" s="394"/>
      <c r="AB78" s="392" t="s">
        <v>367</v>
      </c>
      <c r="AC78" s="393"/>
      <c r="AD78" s="393"/>
      <c r="AE78" s="394"/>
      <c r="AF78" s="392" t="s">
        <v>367</v>
      </c>
      <c r="AG78" s="393"/>
      <c r="AH78" s="393"/>
      <c r="AI78" s="394"/>
      <c r="AJ78" s="392" t="s">
        <v>367</v>
      </c>
      <c r="AK78" s="393"/>
      <c r="AL78" s="393"/>
      <c r="AM78" s="394"/>
      <c r="AN78" s="419"/>
      <c r="AO78" s="393"/>
      <c r="AP78" s="393"/>
      <c r="AQ78" s="394"/>
      <c r="AR78" s="419"/>
      <c r="AS78" s="393"/>
      <c r="AT78" s="393"/>
      <c r="AU78" s="394"/>
    </row>
    <row r="79" ht="14.25">
      <c r="A79" s="3"/>
    </row>
    <row r="80" spans="1:15" ht="16.5" customHeight="1">
      <c r="A80" s="24" t="s">
        <v>323</v>
      </c>
      <c r="B80" s="10"/>
      <c r="C80" s="10"/>
      <c r="D80" s="10"/>
      <c r="E80" s="10"/>
      <c r="F80" s="10"/>
      <c r="G80" s="10"/>
      <c r="H80" s="10"/>
      <c r="I80" s="10"/>
      <c r="J80" s="10"/>
      <c r="K80" s="10"/>
      <c r="L80" s="10"/>
      <c r="M80" s="10"/>
      <c r="N80" s="10"/>
      <c r="O80" s="10"/>
    </row>
    <row r="81" spans="1:11" ht="24.75" customHeight="1">
      <c r="A81" s="395" t="s">
        <v>328</v>
      </c>
      <c r="B81" s="396"/>
      <c r="C81" s="396"/>
      <c r="D81" s="396"/>
      <c r="E81" s="396"/>
      <c r="F81" s="396"/>
      <c r="G81" s="396"/>
      <c r="H81" s="396"/>
      <c r="I81" s="396"/>
      <c r="J81" s="397"/>
      <c r="K81" s="397"/>
    </row>
    <row r="82" ht="14.25">
      <c r="M82" s="107"/>
    </row>
  </sheetData>
  <mergeCells count="205">
    <mergeCell ref="AL10:AM11"/>
    <mergeCell ref="AB78:AE78"/>
    <mergeCell ref="AF78:AI78"/>
    <mergeCell ref="AJ78:AM78"/>
    <mergeCell ref="AD10:AE11"/>
    <mergeCell ref="AH10:AI11"/>
    <mergeCell ref="AC14:AC77"/>
    <mergeCell ref="AG14:AG77"/>
    <mergeCell ref="AK14:AK77"/>
    <mergeCell ref="AF8:AI8"/>
    <mergeCell ref="X7:AA7"/>
    <mergeCell ref="X8:AA8"/>
    <mergeCell ref="AJ7:AM7"/>
    <mergeCell ref="AJ8:AM8"/>
    <mergeCell ref="AB7:AE7"/>
    <mergeCell ref="AB8:AE8"/>
    <mergeCell ref="Z10:AA11"/>
    <mergeCell ref="X78:AA78"/>
    <mergeCell ref="AS74:AS75"/>
    <mergeCell ref="AS76:AS77"/>
    <mergeCell ref="AR78:AU78"/>
    <mergeCell ref="AS66:AS67"/>
    <mergeCell ref="AS68:AS69"/>
    <mergeCell ref="AS70:AS71"/>
    <mergeCell ref="AS72:AS73"/>
    <mergeCell ref="AS58:AS59"/>
    <mergeCell ref="AS60:AS61"/>
    <mergeCell ref="AS62:AS63"/>
    <mergeCell ref="AS64:AS65"/>
    <mergeCell ref="AS50:AS51"/>
    <mergeCell ref="AS52:AS53"/>
    <mergeCell ref="AS54:AS55"/>
    <mergeCell ref="AS56:AS57"/>
    <mergeCell ref="AS42:AS43"/>
    <mergeCell ref="AS44:AS45"/>
    <mergeCell ref="AS46:AS47"/>
    <mergeCell ref="AS48:AS49"/>
    <mergeCell ref="AS34:AS35"/>
    <mergeCell ref="AS36:AS37"/>
    <mergeCell ref="AS38:AS39"/>
    <mergeCell ref="AS40:AS41"/>
    <mergeCell ref="AS26:AS27"/>
    <mergeCell ref="AS28:AS29"/>
    <mergeCell ref="AS30:AS31"/>
    <mergeCell ref="AS32:AS33"/>
    <mergeCell ref="AS18:AS19"/>
    <mergeCell ref="AS20:AS21"/>
    <mergeCell ref="AS22:AS23"/>
    <mergeCell ref="AS24:AS25"/>
    <mergeCell ref="AT10:AU11"/>
    <mergeCell ref="AS14:AS15"/>
    <mergeCell ref="AT14:AU14"/>
    <mergeCell ref="AS16:AS17"/>
    <mergeCell ref="AR7:AU7"/>
    <mergeCell ref="AR8:AU8"/>
    <mergeCell ref="AR9:AU9"/>
    <mergeCell ref="AN6:AU6"/>
    <mergeCell ref="AO72:AO73"/>
    <mergeCell ref="AO74:AO75"/>
    <mergeCell ref="AO76:AO77"/>
    <mergeCell ref="AN78:AQ78"/>
    <mergeCell ref="AO64:AO65"/>
    <mergeCell ref="AO66:AO67"/>
    <mergeCell ref="AO68:AO69"/>
    <mergeCell ref="AO70:AO71"/>
    <mergeCell ref="AO56:AO57"/>
    <mergeCell ref="AO58:AO59"/>
    <mergeCell ref="AO60:AO61"/>
    <mergeCell ref="AO62:AO63"/>
    <mergeCell ref="AO48:AO49"/>
    <mergeCell ref="AO50:AO51"/>
    <mergeCell ref="AO52:AO53"/>
    <mergeCell ref="AO54:AO55"/>
    <mergeCell ref="AO40:AO41"/>
    <mergeCell ref="AO42:AO43"/>
    <mergeCell ref="AO44:AO45"/>
    <mergeCell ref="AO46:AO47"/>
    <mergeCell ref="AO32:AO33"/>
    <mergeCell ref="AO34:AO35"/>
    <mergeCell ref="AO36:AO37"/>
    <mergeCell ref="AO38:AO39"/>
    <mergeCell ref="AO24:AO25"/>
    <mergeCell ref="AO26:AO27"/>
    <mergeCell ref="AO28:AO29"/>
    <mergeCell ref="AO30:AO31"/>
    <mergeCell ref="AO16:AO17"/>
    <mergeCell ref="AO18:AO19"/>
    <mergeCell ref="AO20:AO21"/>
    <mergeCell ref="AO22:AO23"/>
    <mergeCell ref="T78:W78"/>
    <mergeCell ref="AN7:AQ7"/>
    <mergeCell ref="AN8:AQ8"/>
    <mergeCell ref="AN9:AQ9"/>
    <mergeCell ref="AP10:AQ11"/>
    <mergeCell ref="AO14:AO15"/>
    <mergeCell ref="AP14:AQ14"/>
    <mergeCell ref="T7:W7"/>
    <mergeCell ref="T8:W8"/>
    <mergeCell ref="Y14:Y77"/>
    <mergeCell ref="T9:W9"/>
    <mergeCell ref="V10:W11"/>
    <mergeCell ref="H78:K78"/>
    <mergeCell ref="B78:C78"/>
    <mergeCell ref="B14:C14"/>
    <mergeCell ref="B15:C15"/>
    <mergeCell ref="B16:C16"/>
    <mergeCell ref="B17:C17"/>
    <mergeCell ref="B18:C18"/>
    <mergeCell ref="B19:C19"/>
    <mergeCell ref="A10:A12"/>
    <mergeCell ref="J10:K11"/>
    <mergeCell ref="H13:K13"/>
    <mergeCell ref="B10:C12"/>
    <mergeCell ref="B13:C13"/>
    <mergeCell ref="F10:G11"/>
    <mergeCell ref="D13:G13"/>
    <mergeCell ref="A8:C8"/>
    <mergeCell ref="A9:C9"/>
    <mergeCell ref="D8:G8"/>
    <mergeCell ref="D9:G9"/>
    <mergeCell ref="A4:K4"/>
    <mergeCell ref="H7:K7"/>
    <mergeCell ref="A7:C7"/>
    <mergeCell ref="A6:C6"/>
    <mergeCell ref="H6:AM6"/>
    <mergeCell ref="AF7:AI7"/>
    <mergeCell ref="D7:G7"/>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3:C63"/>
    <mergeCell ref="B77:C77"/>
    <mergeCell ref="B70:C70"/>
    <mergeCell ref="B71:C71"/>
    <mergeCell ref="B72:C72"/>
    <mergeCell ref="B73:C73"/>
    <mergeCell ref="B64:C64"/>
    <mergeCell ref="B65:C65"/>
    <mergeCell ref="A81:K81"/>
    <mergeCell ref="L13:AQ13"/>
    <mergeCell ref="B74:C74"/>
    <mergeCell ref="B75:C75"/>
    <mergeCell ref="B76:C76"/>
    <mergeCell ref="B66:C66"/>
    <mergeCell ref="B67:C67"/>
    <mergeCell ref="B68:C68"/>
    <mergeCell ref="B69:C69"/>
    <mergeCell ref="B62:C62"/>
    <mergeCell ref="Q14:Q77"/>
    <mergeCell ref="U14:U77"/>
    <mergeCell ref="L78:O78"/>
    <mergeCell ref="P7:S7"/>
    <mergeCell ref="P8:S8"/>
    <mergeCell ref="P9:S9"/>
    <mergeCell ref="R10:S11"/>
    <mergeCell ref="P78:S78"/>
    <mergeCell ref="L7:O7"/>
    <mergeCell ref="L8:O8"/>
    <mergeCell ref="D78:G78"/>
    <mergeCell ref="D6:G6"/>
    <mergeCell ref="I14:I77"/>
    <mergeCell ref="M14:M77"/>
    <mergeCell ref="L9:O9"/>
    <mergeCell ref="N10:O11"/>
    <mergeCell ref="H8:K8"/>
    <mergeCell ref="H9:K9"/>
  </mergeCells>
  <hyperlinks>
    <hyperlink ref="H78" r:id="rId1" display="http://t-mobile.cz"/>
    <hyperlink ref="L78" r:id="rId2" display="http://t-mobile.cz"/>
    <hyperlink ref="P78" r:id="rId3" display="http://t-mobile.cz"/>
    <hyperlink ref="T78" r:id="rId4" display="http://t-mobile.cz"/>
    <hyperlink ref="D78:G78" r:id="rId5" display="http://www.eurotel.cz/jnp/cz/services/priceList/detail/-content-priceLists-gsm-cz-004_Mezinarodni_hovory-12_Mezinarodni_Roaming.html"/>
  </hyperlinks>
  <printOptions/>
  <pageMargins left="0.75" right="0.75" top="1" bottom="1" header="0.4921259845" footer="0.4921259845"/>
  <pageSetup horizontalDpi="600" verticalDpi="600" orientation="portrait" paperSize="9" r:id="rId8"/>
  <legacyDrawing r:id="rId7"/>
</worksheet>
</file>

<file path=xl/worksheets/sheet4.xml><?xml version="1.0" encoding="utf-8"?>
<worksheet xmlns="http://schemas.openxmlformats.org/spreadsheetml/2006/main" xmlns:r="http://schemas.openxmlformats.org/officeDocument/2006/relationships">
  <dimension ref="A1:CL59"/>
  <sheetViews>
    <sheetView showGridLines="0" workbookViewId="0" topLeftCell="A1">
      <selection activeCell="H3" sqref="H3"/>
    </sheetView>
  </sheetViews>
  <sheetFormatPr defaultColWidth="9.00390625" defaultRowHeight="14.25"/>
  <cols>
    <col min="1" max="1" width="8.125" style="0" customWidth="1"/>
    <col min="2" max="2" width="21.125" style="0" customWidth="1"/>
    <col min="3" max="3" width="14.75390625" style="0" customWidth="1"/>
    <col min="4" max="4" width="20.50390625" style="0" customWidth="1"/>
    <col min="5" max="7" width="19.125" style="0" customWidth="1"/>
    <col min="8" max="9" width="21.625" style="0" customWidth="1"/>
    <col min="10" max="10" width="21.875" style="0" customWidth="1"/>
    <col min="11" max="20" width="21.625" style="0" customWidth="1"/>
    <col min="21" max="21" width="22.50390625" style="0" customWidth="1"/>
    <col min="22" max="22" width="23.375" style="0" customWidth="1"/>
    <col min="23" max="25" width="20.25390625" style="0" customWidth="1"/>
    <col min="26" max="27" width="21.625" style="0" customWidth="1"/>
    <col min="28" max="28" width="19.50390625" style="0" customWidth="1"/>
    <col min="29" max="37" width="19.125" style="0" customWidth="1"/>
    <col min="38" max="45" width="24.375" style="0" customWidth="1"/>
    <col min="46" max="48" width="25.625" style="0" customWidth="1"/>
  </cols>
  <sheetData>
    <row r="1" ht="14.25">
      <c r="A1" s="4"/>
    </row>
    <row r="2" ht="15">
      <c r="A2" s="1" t="s">
        <v>603</v>
      </c>
    </row>
    <row r="3" ht="15">
      <c r="A3" s="5"/>
    </row>
    <row r="4" spans="1:46" ht="34.5" customHeight="1">
      <c r="A4" s="434" t="s">
        <v>261</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row>
    <row r="5" spans="1:48" ht="15.75" thickBot="1">
      <c r="A5" s="7"/>
      <c r="H5" s="92"/>
      <c r="I5" s="92"/>
      <c r="J5" s="92"/>
      <c r="K5" s="92"/>
      <c r="L5" s="92"/>
      <c r="M5" s="92"/>
      <c r="N5" s="92"/>
      <c r="O5" s="92"/>
      <c r="P5" s="92"/>
      <c r="Q5" s="92"/>
      <c r="R5" s="92"/>
      <c r="S5" s="92"/>
      <c r="T5" s="92"/>
      <c r="U5" s="92"/>
      <c r="V5" s="92"/>
      <c r="W5" s="92"/>
      <c r="X5" s="92"/>
      <c r="Y5" s="92"/>
      <c r="Z5" s="92"/>
      <c r="AA5" s="92"/>
      <c r="AL5" s="92"/>
      <c r="AM5" s="92"/>
      <c r="AN5" s="92"/>
      <c r="AO5" s="92"/>
      <c r="AP5" s="92"/>
      <c r="AQ5" s="92"/>
      <c r="AR5" s="92"/>
      <c r="AS5" s="92"/>
      <c r="AT5" s="92"/>
      <c r="AU5" s="93"/>
      <c r="AV5" s="125"/>
    </row>
    <row r="6" spans="1:90" ht="49.5" customHeight="1" thickBot="1">
      <c r="A6" s="309" t="s">
        <v>1</v>
      </c>
      <c r="B6" s="310"/>
      <c r="C6" s="436"/>
      <c r="D6" s="165" t="s">
        <v>469</v>
      </c>
      <c r="E6" s="166" t="s">
        <v>377</v>
      </c>
      <c r="F6" s="165" t="s">
        <v>404</v>
      </c>
      <c r="G6" s="164" t="s">
        <v>409</v>
      </c>
      <c r="H6" s="333" t="s">
        <v>387</v>
      </c>
      <c r="I6" s="334"/>
      <c r="J6" s="334"/>
      <c r="K6" s="334"/>
      <c r="L6" s="334"/>
      <c r="M6" s="334"/>
      <c r="N6" s="334"/>
      <c r="O6" s="334"/>
      <c r="P6" s="334"/>
      <c r="Q6" s="334"/>
      <c r="R6" s="335"/>
      <c r="S6" s="167" t="s">
        <v>417</v>
      </c>
      <c r="T6" s="168" t="s">
        <v>425</v>
      </c>
      <c r="U6" s="167" t="s">
        <v>436</v>
      </c>
      <c r="V6" s="168" t="s">
        <v>439</v>
      </c>
      <c r="W6" s="339" t="s">
        <v>496</v>
      </c>
      <c r="X6" s="341"/>
      <c r="Y6" s="333" t="s">
        <v>446</v>
      </c>
      <c r="Z6" s="334"/>
      <c r="AA6" s="335"/>
      <c r="AB6" s="339" t="s">
        <v>503</v>
      </c>
      <c r="AC6" s="340"/>
      <c r="AD6" s="340"/>
      <c r="AE6" s="340"/>
      <c r="AF6" s="341"/>
      <c r="AG6" s="333" t="s">
        <v>533</v>
      </c>
      <c r="AH6" s="335"/>
      <c r="AI6" s="339" t="s">
        <v>458</v>
      </c>
      <c r="AJ6" s="340"/>
      <c r="AK6" s="341"/>
      <c r="AL6" s="333" t="s">
        <v>475</v>
      </c>
      <c r="AM6" s="334"/>
      <c r="AN6" s="335"/>
      <c r="AO6" s="339" t="s">
        <v>490</v>
      </c>
      <c r="AP6" s="341"/>
      <c r="AQ6" s="333" t="s">
        <v>329</v>
      </c>
      <c r="AR6" s="335"/>
      <c r="AS6" s="142"/>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0"/>
      <c r="CB6" s="10"/>
      <c r="CC6" s="10"/>
      <c r="CD6" s="10"/>
      <c r="CE6" s="10"/>
      <c r="CF6" s="10"/>
      <c r="CG6" s="10"/>
      <c r="CH6" s="10"/>
      <c r="CI6" s="10"/>
      <c r="CJ6" s="10"/>
      <c r="CK6" s="10"/>
      <c r="CL6" s="10"/>
    </row>
    <row r="7" spans="1:90" ht="42" customHeight="1">
      <c r="A7" s="309" t="s">
        <v>2</v>
      </c>
      <c r="B7" s="310"/>
      <c r="C7" s="310"/>
      <c r="D7" s="40" t="s">
        <v>470</v>
      </c>
      <c r="E7" s="40" t="s">
        <v>378</v>
      </c>
      <c r="F7" s="115"/>
      <c r="G7" s="40" t="s">
        <v>375</v>
      </c>
      <c r="H7" s="40" t="s">
        <v>382</v>
      </c>
      <c r="I7" s="40" t="s">
        <v>391</v>
      </c>
      <c r="J7" s="40" t="s">
        <v>549</v>
      </c>
      <c r="K7" s="188" t="s">
        <v>577</v>
      </c>
      <c r="L7" s="188" t="s">
        <v>585</v>
      </c>
      <c r="M7" s="188" t="s">
        <v>586</v>
      </c>
      <c r="N7" s="188" t="s">
        <v>591</v>
      </c>
      <c r="O7" s="188" t="s">
        <v>595</v>
      </c>
      <c r="P7" s="188" t="s">
        <v>595</v>
      </c>
      <c r="Q7" s="188" t="s">
        <v>595</v>
      </c>
      <c r="R7" s="188" t="s">
        <v>595</v>
      </c>
      <c r="S7" s="40" t="s">
        <v>418</v>
      </c>
      <c r="T7" s="40" t="s">
        <v>426</v>
      </c>
      <c r="U7" s="40" t="s">
        <v>437</v>
      </c>
      <c r="V7" s="40" t="s">
        <v>440</v>
      </c>
      <c r="W7" s="40" t="s">
        <v>498</v>
      </c>
      <c r="X7" s="40" t="s">
        <v>499</v>
      </c>
      <c r="Y7" s="40" t="s">
        <v>447</v>
      </c>
      <c r="Z7" s="40" t="s">
        <v>454</v>
      </c>
      <c r="AA7" s="40" t="s">
        <v>457</v>
      </c>
      <c r="AB7" s="115" t="s">
        <v>569</v>
      </c>
      <c r="AC7" s="115" t="s">
        <v>570</v>
      </c>
      <c r="AD7" s="115" t="s">
        <v>571</v>
      </c>
      <c r="AE7" s="115" t="s">
        <v>572</v>
      </c>
      <c r="AF7" s="115" t="s">
        <v>573</v>
      </c>
      <c r="AG7" s="115" t="s">
        <v>534</v>
      </c>
      <c r="AH7" s="115" t="s">
        <v>539</v>
      </c>
      <c r="AI7" s="40" t="s">
        <v>459</v>
      </c>
      <c r="AJ7" s="40" t="s">
        <v>461</v>
      </c>
      <c r="AK7" s="40" t="s">
        <v>465</v>
      </c>
      <c r="AL7" s="40" t="s">
        <v>476</v>
      </c>
      <c r="AM7" s="40" t="s">
        <v>482</v>
      </c>
      <c r="AN7" s="40" t="s">
        <v>487</v>
      </c>
      <c r="AO7" s="40" t="s">
        <v>491</v>
      </c>
      <c r="AP7" s="40" t="s">
        <v>495</v>
      </c>
      <c r="AQ7" s="40" t="s">
        <v>562</v>
      </c>
      <c r="AR7" s="40" t="s">
        <v>564</v>
      </c>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0"/>
      <c r="CB7" s="10"/>
      <c r="CC7" s="10"/>
      <c r="CD7" s="10"/>
      <c r="CE7" s="10"/>
      <c r="CF7" s="10"/>
      <c r="CG7" s="10"/>
      <c r="CH7" s="10"/>
      <c r="CI7" s="10"/>
      <c r="CJ7" s="10"/>
      <c r="CK7" s="10"/>
      <c r="CL7" s="10"/>
    </row>
    <row r="8" spans="1:90" ht="14.25">
      <c r="A8" s="366" t="s">
        <v>262</v>
      </c>
      <c r="B8" s="353"/>
      <c r="C8" s="353"/>
      <c r="D8" s="40" t="s">
        <v>388</v>
      </c>
      <c r="E8" s="40" t="s">
        <v>388</v>
      </c>
      <c r="F8" s="40" t="s">
        <v>388</v>
      </c>
      <c r="G8" s="40" t="s">
        <v>388</v>
      </c>
      <c r="H8" s="40" t="s">
        <v>388</v>
      </c>
      <c r="I8" s="40" t="s">
        <v>388</v>
      </c>
      <c r="J8" s="40" t="s">
        <v>388</v>
      </c>
      <c r="K8" s="40" t="s">
        <v>388</v>
      </c>
      <c r="L8" s="40" t="s">
        <v>388</v>
      </c>
      <c r="M8" s="40" t="s">
        <v>388</v>
      </c>
      <c r="N8" s="40" t="s">
        <v>388</v>
      </c>
      <c r="O8" s="40" t="s">
        <v>388</v>
      </c>
      <c r="P8" s="40" t="s">
        <v>388</v>
      </c>
      <c r="Q8" s="40" t="s">
        <v>388</v>
      </c>
      <c r="R8" s="40" t="s">
        <v>388</v>
      </c>
      <c r="S8" s="40" t="s">
        <v>388</v>
      </c>
      <c r="T8" s="40" t="s">
        <v>388</v>
      </c>
      <c r="U8" s="40" t="s">
        <v>388</v>
      </c>
      <c r="V8" s="40" t="s">
        <v>388</v>
      </c>
      <c r="W8" s="40" t="s">
        <v>388</v>
      </c>
      <c r="X8" s="40" t="s">
        <v>388</v>
      </c>
      <c r="Y8" s="40" t="s">
        <v>388</v>
      </c>
      <c r="Z8" s="40" t="s">
        <v>388</v>
      </c>
      <c r="AA8" s="40" t="s">
        <v>388</v>
      </c>
      <c r="AB8" s="40" t="s">
        <v>388</v>
      </c>
      <c r="AC8" s="40" t="s">
        <v>388</v>
      </c>
      <c r="AD8" s="40" t="s">
        <v>388</v>
      </c>
      <c r="AE8" s="40" t="s">
        <v>388</v>
      </c>
      <c r="AF8" s="40" t="s">
        <v>388</v>
      </c>
      <c r="AG8" s="40" t="s">
        <v>356</v>
      </c>
      <c r="AH8" s="40" t="s">
        <v>356</v>
      </c>
      <c r="AI8" s="40" t="s">
        <v>388</v>
      </c>
      <c r="AJ8" s="40" t="s">
        <v>388</v>
      </c>
      <c r="AK8" s="40" t="s">
        <v>388</v>
      </c>
      <c r="AL8" s="40" t="s">
        <v>388</v>
      </c>
      <c r="AM8" s="40" t="s">
        <v>388</v>
      </c>
      <c r="AN8" s="40" t="s">
        <v>388</v>
      </c>
      <c r="AO8" s="40" t="s">
        <v>388</v>
      </c>
      <c r="AP8" s="40" t="s">
        <v>388</v>
      </c>
      <c r="AQ8" s="40" t="s">
        <v>356</v>
      </c>
      <c r="AR8" s="40" t="s">
        <v>356</v>
      </c>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0"/>
      <c r="CB8" s="10"/>
      <c r="CC8" s="10"/>
      <c r="CD8" s="10"/>
      <c r="CE8" s="10"/>
      <c r="CF8" s="10"/>
      <c r="CG8" s="10"/>
      <c r="CH8" s="10"/>
      <c r="CI8" s="10"/>
      <c r="CJ8" s="10"/>
      <c r="CK8" s="10"/>
      <c r="CL8" s="10"/>
    </row>
    <row r="9" spans="1:90" ht="15" thickBot="1">
      <c r="A9" s="323" t="s">
        <v>131</v>
      </c>
      <c r="B9" s="324"/>
      <c r="C9" s="324"/>
      <c r="D9" s="41"/>
      <c r="E9" s="41" t="s">
        <v>396</v>
      </c>
      <c r="F9" s="116"/>
      <c r="G9" s="41"/>
      <c r="H9" s="41"/>
      <c r="I9" s="41"/>
      <c r="J9" s="41" t="s">
        <v>550</v>
      </c>
      <c r="K9" s="41" t="s">
        <v>550</v>
      </c>
      <c r="L9" s="41" t="s">
        <v>550</v>
      </c>
      <c r="M9" s="41" t="s">
        <v>550</v>
      </c>
      <c r="N9" s="41" t="s">
        <v>550</v>
      </c>
      <c r="O9" s="41" t="s">
        <v>550</v>
      </c>
      <c r="P9" s="41" t="s">
        <v>550</v>
      </c>
      <c r="Q9" s="41" t="s">
        <v>550</v>
      </c>
      <c r="R9" s="41" t="s">
        <v>550</v>
      </c>
      <c r="S9" s="41"/>
      <c r="T9" s="41" t="s">
        <v>427</v>
      </c>
      <c r="U9" s="41"/>
      <c r="V9" s="41" t="s">
        <v>445</v>
      </c>
      <c r="W9" s="41"/>
      <c r="X9" s="41"/>
      <c r="Y9" s="41"/>
      <c r="Z9" s="41"/>
      <c r="AA9" s="41"/>
      <c r="AB9" s="116"/>
      <c r="AC9" s="116"/>
      <c r="AD9" s="116"/>
      <c r="AE9" s="116"/>
      <c r="AF9" s="116"/>
      <c r="AG9" s="116" t="s">
        <v>535</v>
      </c>
      <c r="AH9" s="116" t="s">
        <v>535</v>
      </c>
      <c r="AI9" s="41"/>
      <c r="AJ9" s="41"/>
      <c r="AK9" s="41"/>
      <c r="AL9" s="41"/>
      <c r="AM9" s="41"/>
      <c r="AN9" s="41"/>
      <c r="AO9" s="41" t="s">
        <v>493</v>
      </c>
      <c r="AP9" s="41" t="s">
        <v>493</v>
      </c>
      <c r="AQ9" s="41" t="s">
        <v>332</v>
      </c>
      <c r="AR9" s="41" t="s">
        <v>332</v>
      </c>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0"/>
      <c r="CB9" s="10"/>
      <c r="CC9" s="10"/>
      <c r="CD9" s="10"/>
      <c r="CE9" s="10"/>
      <c r="CF9" s="10"/>
      <c r="CG9" s="10"/>
      <c r="CH9" s="10"/>
      <c r="CI9" s="10"/>
      <c r="CJ9" s="10"/>
      <c r="CK9" s="10"/>
      <c r="CL9" s="10"/>
    </row>
    <row r="10" spans="1:90" ht="24" customHeight="1" thickBot="1">
      <c r="A10" s="431" t="s">
        <v>3</v>
      </c>
      <c r="B10" s="432"/>
      <c r="C10" s="432"/>
      <c r="D10" s="11"/>
      <c r="E10" s="11" t="s">
        <v>379</v>
      </c>
      <c r="F10" s="11" t="s">
        <v>379</v>
      </c>
      <c r="G10" s="11" t="s">
        <v>333</v>
      </c>
      <c r="H10" s="11" t="s">
        <v>379</v>
      </c>
      <c r="I10" s="11" t="s">
        <v>392</v>
      </c>
      <c r="J10" s="11" t="s">
        <v>392</v>
      </c>
      <c r="K10" s="11" t="s">
        <v>392</v>
      </c>
      <c r="L10" s="11" t="s">
        <v>392</v>
      </c>
      <c r="M10" s="11" t="s">
        <v>588</v>
      </c>
      <c r="N10" s="11" t="s">
        <v>379</v>
      </c>
      <c r="O10" s="11" t="s">
        <v>392</v>
      </c>
      <c r="P10" s="11" t="s">
        <v>392</v>
      </c>
      <c r="Q10" s="11" t="s">
        <v>379</v>
      </c>
      <c r="R10" s="11" t="s">
        <v>379</v>
      </c>
      <c r="S10" s="11" t="s">
        <v>333</v>
      </c>
      <c r="T10" s="11" t="s">
        <v>379</v>
      </c>
      <c r="U10" s="11"/>
      <c r="V10" s="11" t="s">
        <v>333</v>
      </c>
      <c r="W10" s="11" t="s">
        <v>333</v>
      </c>
      <c r="X10" s="11" t="s">
        <v>333</v>
      </c>
      <c r="Y10" s="11" t="s">
        <v>333</v>
      </c>
      <c r="Z10" s="11" t="s">
        <v>379</v>
      </c>
      <c r="AA10" s="11" t="s">
        <v>379</v>
      </c>
      <c r="AB10" s="11" t="s">
        <v>392</v>
      </c>
      <c r="AC10" s="11" t="s">
        <v>392</v>
      </c>
      <c r="AD10" s="11" t="s">
        <v>392</v>
      </c>
      <c r="AE10" s="11" t="s">
        <v>392</v>
      </c>
      <c r="AF10" s="11" t="s">
        <v>392</v>
      </c>
      <c r="AG10" s="116" t="s">
        <v>333</v>
      </c>
      <c r="AH10" s="11" t="s">
        <v>333</v>
      </c>
      <c r="AI10" s="11" t="s">
        <v>463</v>
      </c>
      <c r="AJ10" s="11" t="s">
        <v>392</v>
      </c>
      <c r="AK10" s="11" t="s">
        <v>333</v>
      </c>
      <c r="AL10" s="11" t="s">
        <v>333</v>
      </c>
      <c r="AM10" s="11" t="s">
        <v>483</v>
      </c>
      <c r="AN10" s="11" t="s">
        <v>333</v>
      </c>
      <c r="AO10" s="11"/>
      <c r="AP10" s="11"/>
      <c r="AQ10" s="11" t="s">
        <v>333</v>
      </c>
      <c r="AR10" s="11" t="s">
        <v>333</v>
      </c>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0"/>
      <c r="CB10" s="10"/>
      <c r="CC10" s="10"/>
      <c r="CD10" s="10"/>
      <c r="CE10" s="10"/>
      <c r="CF10" s="10"/>
      <c r="CG10" s="10"/>
      <c r="CH10" s="10"/>
      <c r="CI10" s="10"/>
      <c r="CJ10" s="10"/>
      <c r="CK10" s="10"/>
      <c r="CL10" s="10"/>
    </row>
    <row r="11" spans="1:78" s="10" customFormat="1" ht="24.75" thickBot="1">
      <c r="A11" s="44" t="s">
        <v>4</v>
      </c>
      <c r="B11" s="411" t="s">
        <v>5</v>
      </c>
      <c r="C11" s="433"/>
      <c r="D11" s="18" t="s">
        <v>506</v>
      </c>
      <c r="E11" s="18" t="s">
        <v>506</v>
      </c>
      <c r="F11" s="18" t="s">
        <v>506</v>
      </c>
      <c r="G11" s="18" t="s">
        <v>506</v>
      </c>
      <c r="H11" s="18" t="s">
        <v>506</v>
      </c>
      <c r="I11" s="18" t="s">
        <v>506</v>
      </c>
      <c r="J11" s="18" t="s">
        <v>506</v>
      </c>
      <c r="K11" s="18" t="s">
        <v>506</v>
      </c>
      <c r="L11" s="18" t="s">
        <v>506</v>
      </c>
      <c r="M11" s="18" t="s">
        <v>506</v>
      </c>
      <c r="N11" s="18" t="s">
        <v>506</v>
      </c>
      <c r="O11" s="18" t="s">
        <v>506</v>
      </c>
      <c r="P11" s="18" t="s">
        <v>506</v>
      </c>
      <c r="Q11" s="18" t="s">
        <v>506</v>
      </c>
      <c r="R11" s="18" t="s">
        <v>506</v>
      </c>
      <c r="S11" s="18" t="s">
        <v>506</v>
      </c>
      <c r="T11" s="18" t="s">
        <v>506</v>
      </c>
      <c r="U11" s="18" t="s">
        <v>506</v>
      </c>
      <c r="V11" s="18" t="s">
        <v>506</v>
      </c>
      <c r="W11" s="18" t="s">
        <v>506</v>
      </c>
      <c r="X11" s="18" t="s">
        <v>506</v>
      </c>
      <c r="Y11" s="18" t="s">
        <v>506</v>
      </c>
      <c r="Z11" s="18" t="s">
        <v>506</v>
      </c>
      <c r="AA11" s="18" t="s">
        <v>506</v>
      </c>
      <c r="AB11" s="18" t="s">
        <v>506</v>
      </c>
      <c r="AC11" s="18" t="s">
        <v>506</v>
      </c>
      <c r="AD11" s="18" t="s">
        <v>506</v>
      </c>
      <c r="AE11" s="18" t="s">
        <v>506</v>
      </c>
      <c r="AF11" s="18" t="s">
        <v>506</v>
      </c>
      <c r="AG11" s="18" t="s">
        <v>506</v>
      </c>
      <c r="AH11" s="18" t="s">
        <v>541</v>
      </c>
      <c r="AI11" s="18" t="s">
        <v>506</v>
      </c>
      <c r="AJ11" s="18" t="s">
        <v>506</v>
      </c>
      <c r="AK11" s="18" t="s">
        <v>506</v>
      </c>
      <c r="AL11" s="18" t="s">
        <v>506</v>
      </c>
      <c r="AM11" s="18" t="s">
        <v>506</v>
      </c>
      <c r="AN11" s="18" t="s">
        <v>506</v>
      </c>
      <c r="AO11" s="18" t="s">
        <v>506</v>
      </c>
      <c r="AP11" s="18" t="s">
        <v>506</v>
      </c>
      <c r="AQ11" s="18" t="s">
        <v>506</v>
      </c>
      <c r="AR11" s="18" t="s">
        <v>506</v>
      </c>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row>
    <row r="12" spans="1:78" s="10" customFormat="1" ht="15" thickTop="1">
      <c r="A12" s="45" t="s">
        <v>132</v>
      </c>
      <c r="B12" s="413" t="s">
        <v>263</v>
      </c>
      <c r="C12" s="430"/>
      <c r="D12" s="94"/>
      <c r="E12" s="94"/>
      <c r="F12" s="95"/>
      <c r="G12" s="94"/>
      <c r="H12" s="94"/>
      <c r="I12" s="94"/>
      <c r="J12" s="127"/>
      <c r="K12" s="127"/>
      <c r="L12" s="127"/>
      <c r="M12" s="127"/>
      <c r="N12" s="127"/>
      <c r="O12" s="127"/>
      <c r="P12" s="127"/>
      <c r="Q12" s="127"/>
      <c r="R12" s="127"/>
      <c r="S12" s="127"/>
      <c r="T12" s="96"/>
      <c r="U12" s="117"/>
      <c r="V12" s="136"/>
      <c r="W12" s="136"/>
      <c r="X12" s="136"/>
      <c r="Y12" s="140"/>
      <c r="Z12" s="140"/>
      <c r="AA12" s="95"/>
      <c r="AB12" s="126"/>
      <c r="AC12" s="95"/>
      <c r="AD12" s="117"/>
      <c r="AE12" s="117"/>
      <c r="AF12" s="117"/>
      <c r="AG12" s="117"/>
      <c r="AH12" s="250"/>
      <c r="AI12" s="117"/>
      <c r="AJ12" s="117"/>
      <c r="AK12" s="117"/>
      <c r="AL12" s="95"/>
      <c r="AM12" s="95"/>
      <c r="AN12" s="95"/>
      <c r="AO12" s="95"/>
      <c r="AP12" s="95"/>
      <c r="AQ12" s="94"/>
      <c r="AR12" s="94"/>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row>
    <row r="13" spans="1:90" ht="14.25" customHeight="1">
      <c r="A13" s="55" t="s">
        <v>165</v>
      </c>
      <c r="B13" s="315" t="s">
        <v>264</v>
      </c>
      <c r="C13" s="367"/>
      <c r="D13" s="94"/>
      <c r="E13" s="94"/>
      <c r="F13" s="94"/>
      <c r="G13" s="94"/>
      <c r="H13" s="94"/>
      <c r="I13" s="94"/>
      <c r="J13" s="127"/>
      <c r="K13" s="127"/>
      <c r="L13" s="127"/>
      <c r="M13" s="127"/>
      <c r="N13" s="127"/>
      <c r="O13" s="127"/>
      <c r="P13" s="127"/>
      <c r="Q13" s="127"/>
      <c r="R13" s="127"/>
      <c r="S13" s="127"/>
      <c r="T13" s="94"/>
      <c r="U13" s="124">
        <v>0</v>
      </c>
      <c r="V13" s="135"/>
      <c r="W13" s="135"/>
      <c r="X13" s="135"/>
      <c r="Y13" s="19"/>
      <c r="Z13" s="19"/>
      <c r="AA13" s="94"/>
      <c r="AB13" s="127"/>
      <c r="AC13" s="94"/>
      <c r="AD13" s="94"/>
      <c r="AE13" s="94"/>
      <c r="AF13" s="94"/>
      <c r="AG13" s="94"/>
      <c r="AH13" s="251"/>
      <c r="AI13" s="94"/>
      <c r="AJ13" s="94"/>
      <c r="AK13" s="94"/>
      <c r="AL13" s="94"/>
      <c r="AM13" s="94"/>
      <c r="AN13" s="94"/>
      <c r="AO13" s="94" t="s">
        <v>492</v>
      </c>
      <c r="AP13" s="94">
        <v>3.51</v>
      </c>
      <c r="AQ13" s="94">
        <v>16.08</v>
      </c>
      <c r="AR13" s="94">
        <v>10.35</v>
      </c>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0"/>
      <c r="CB13" s="10"/>
      <c r="CC13" s="10"/>
      <c r="CD13" s="10"/>
      <c r="CE13" s="10"/>
      <c r="CF13" s="10"/>
      <c r="CG13" s="10"/>
      <c r="CH13" s="10"/>
      <c r="CI13" s="10"/>
      <c r="CJ13" s="10"/>
      <c r="CK13" s="10"/>
      <c r="CL13" s="10"/>
    </row>
    <row r="14" spans="1:90" ht="14.25">
      <c r="A14" s="55" t="s">
        <v>265</v>
      </c>
      <c r="B14" s="315" t="s">
        <v>13</v>
      </c>
      <c r="C14" s="367"/>
      <c r="D14" s="94" t="s">
        <v>471</v>
      </c>
      <c r="E14" s="150">
        <f>(1.3*3)*1.19</f>
        <v>4.641</v>
      </c>
      <c r="F14" s="94">
        <v>3.57</v>
      </c>
      <c r="G14" s="113">
        <v>3.4985999999999997</v>
      </c>
      <c r="H14" s="113">
        <v>2.1</v>
      </c>
      <c r="I14" s="113">
        <v>3.87</v>
      </c>
      <c r="J14" s="258" t="s">
        <v>551</v>
      </c>
      <c r="K14" s="258">
        <v>0</v>
      </c>
      <c r="L14" s="258">
        <v>0</v>
      </c>
      <c r="M14" s="258">
        <v>0</v>
      </c>
      <c r="N14" s="258">
        <v>0</v>
      </c>
      <c r="O14" s="258">
        <v>0</v>
      </c>
      <c r="P14" s="113">
        <v>3.87</v>
      </c>
      <c r="Q14" s="258">
        <v>3.18</v>
      </c>
      <c r="R14" s="258" t="s">
        <v>551</v>
      </c>
      <c r="S14" s="127">
        <v>0</v>
      </c>
      <c r="T14" s="94">
        <v>2.64</v>
      </c>
      <c r="U14" s="124">
        <v>0</v>
      </c>
      <c r="V14" s="135">
        <v>0</v>
      </c>
      <c r="W14" s="135">
        <v>4.65</v>
      </c>
      <c r="X14" s="135">
        <v>3.75</v>
      </c>
      <c r="Y14" s="19">
        <v>0</v>
      </c>
      <c r="Z14" s="19">
        <v>2.14</v>
      </c>
      <c r="AA14" s="94">
        <v>2.32</v>
      </c>
      <c r="AB14" s="152">
        <v>0</v>
      </c>
      <c r="AC14" s="113">
        <v>4.5</v>
      </c>
      <c r="AD14" s="94">
        <v>4.75</v>
      </c>
      <c r="AE14" s="113">
        <v>10.7</v>
      </c>
      <c r="AF14" s="94">
        <v>3.89</v>
      </c>
      <c r="AG14" s="94">
        <v>11.07</v>
      </c>
      <c r="AH14" s="94">
        <v>7.85</v>
      </c>
      <c r="AI14" s="94">
        <v>3.93</v>
      </c>
      <c r="AJ14" s="94">
        <v>3.75</v>
      </c>
      <c r="AK14" s="94">
        <v>0</v>
      </c>
      <c r="AL14" s="94">
        <v>2.46</v>
      </c>
      <c r="AM14" s="94">
        <v>2.94</v>
      </c>
      <c r="AN14" s="94">
        <v>3.75</v>
      </c>
      <c r="AO14" s="94" t="s">
        <v>492</v>
      </c>
      <c r="AP14" s="94">
        <v>3.51</v>
      </c>
      <c r="AQ14" s="94">
        <v>16.08</v>
      </c>
      <c r="AR14" s="94">
        <v>10.35</v>
      </c>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0"/>
      <c r="CB14" s="10"/>
      <c r="CC14" s="10"/>
      <c r="CD14" s="10"/>
      <c r="CE14" s="10"/>
      <c r="CF14" s="10"/>
      <c r="CG14" s="10"/>
      <c r="CH14" s="10"/>
      <c r="CI14" s="10"/>
      <c r="CJ14" s="10"/>
      <c r="CK14" s="10"/>
      <c r="CL14" s="10"/>
    </row>
    <row r="15" spans="1:90" ht="14.25">
      <c r="A15" s="55" t="s">
        <v>266</v>
      </c>
      <c r="B15" s="315" t="s">
        <v>16</v>
      </c>
      <c r="C15" s="367"/>
      <c r="D15" s="94" t="s">
        <v>471</v>
      </c>
      <c r="E15" s="150">
        <f>(0.6*3)*1.19</f>
        <v>2.142</v>
      </c>
      <c r="F15" s="94">
        <v>2.142</v>
      </c>
      <c r="G15" s="113">
        <v>1.7492999999999999</v>
      </c>
      <c r="H15" s="113">
        <v>1.2</v>
      </c>
      <c r="I15" s="113">
        <v>1.77</v>
      </c>
      <c r="J15" s="258" t="s">
        <v>551</v>
      </c>
      <c r="K15" s="258">
        <v>0</v>
      </c>
      <c r="L15" s="258">
        <v>0</v>
      </c>
      <c r="M15" s="258">
        <v>0</v>
      </c>
      <c r="N15" s="258">
        <v>0</v>
      </c>
      <c r="O15" s="258">
        <v>0</v>
      </c>
      <c r="P15" s="113">
        <v>1.77</v>
      </c>
      <c r="Q15" s="258">
        <v>3.18</v>
      </c>
      <c r="R15" s="258" t="s">
        <v>551</v>
      </c>
      <c r="S15" s="127">
        <v>0</v>
      </c>
      <c r="T15" s="94">
        <v>2.64</v>
      </c>
      <c r="U15" s="124">
        <v>0</v>
      </c>
      <c r="V15" s="135">
        <v>0</v>
      </c>
      <c r="W15" s="135">
        <v>2.19</v>
      </c>
      <c r="X15" s="135">
        <v>2.07</v>
      </c>
      <c r="Y15" s="19">
        <v>0</v>
      </c>
      <c r="Z15" s="19">
        <v>1.43</v>
      </c>
      <c r="AA15" s="94">
        <v>1.61</v>
      </c>
      <c r="AB15" s="152">
        <v>0</v>
      </c>
      <c r="AC15" s="113">
        <v>0</v>
      </c>
      <c r="AD15" s="94">
        <v>2.25</v>
      </c>
      <c r="AE15" s="113">
        <v>8.2</v>
      </c>
      <c r="AF15" s="94">
        <v>2.25</v>
      </c>
      <c r="AG15" s="94">
        <v>11.07</v>
      </c>
      <c r="AH15" s="94">
        <v>7.85</v>
      </c>
      <c r="AI15" s="94">
        <v>1.89</v>
      </c>
      <c r="AJ15" s="94">
        <v>1.89</v>
      </c>
      <c r="AK15" s="94">
        <v>0</v>
      </c>
      <c r="AL15" s="94">
        <v>1.56</v>
      </c>
      <c r="AM15" s="94">
        <v>1.89</v>
      </c>
      <c r="AN15" s="94">
        <v>2.07</v>
      </c>
      <c r="AO15" s="94" t="s">
        <v>492</v>
      </c>
      <c r="AP15" s="94">
        <v>3.51</v>
      </c>
      <c r="AQ15" s="94">
        <v>16.08</v>
      </c>
      <c r="AR15" s="94">
        <v>10.35</v>
      </c>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0"/>
      <c r="CB15" s="10"/>
      <c r="CC15" s="10"/>
      <c r="CD15" s="10"/>
      <c r="CE15" s="10"/>
      <c r="CF15" s="10"/>
      <c r="CG15" s="10"/>
      <c r="CH15" s="10"/>
      <c r="CI15" s="10"/>
      <c r="CJ15" s="10"/>
      <c r="CK15" s="10"/>
      <c r="CL15" s="10"/>
    </row>
    <row r="16" spans="1:90" ht="14.25">
      <c r="A16" s="55" t="s">
        <v>267</v>
      </c>
      <c r="B16" s="315" t="s">
        <v>20</v>
      </c>
      <c r="C16" s="367"/>
      <c r="D16" s="94" t="s">
        <v>471</v>
      </c>
      <c r="E16" s="150">
        <f>(0.6*3)*1.19</f>
        <v>2.142</v>
      </c>
      <c r="F16" s="94"/>
      <c r="G16" s="113">
        <v>1.7492999999999999</v>
      </c>
      <c r="H16" s="113">
        <v>1.2</v>
      </c>
      <c r="I16" s="113">
        <v>1.77</v>
      </c>
      <c r="J16" s="258" t="s">
        <v>551</v>
      </c>
      <c r="K16" s="258">
        <v>0</v>
      </c>
      <c r="L16" s="258">
        <v>0</v>
      </c>
      <c r="M16" s="258">
        <v>0</v>
      </c>
      <c r="N16" s="258">
        <v>0</v>
      </c>
      <c r="O16" s="258">
        <v>0</v>
      </c>
      <c r="P16" s="113">
        <v>1.77</v>
      </c>
      <c r="Q16" s="258">
        <v>3.18</v>
      </c>
      <c r="R16" s="258" t="s">
        <v>551</v>
      </c>
      <c r="S16" s="127">
        <v>0</v>
      </c>
      <c r="T16" s="94">
        <v>2.64</v>
      </c>
      <c r="U16" s="124">
        <v>0</v>
      </c>
      <c r="V16" s="135">
        <v>0</v>
      </c>
      <c r="W16" s="135">
        <v>2.19</v>
      </c>
      <c r="X16" s="135">
        <v>1.68</v>
      </c>
      <c r="Y16" s="19">
        <v>0</v>
      </c>
      <c r="Z16" s="19">
        <v>1.43</v>
      </c>
      <c r="AA16" s="94">
        <v>1.61</v>
      </c>
      <c r="AB16" s="152">
        <v>0</v>
      </c>
      <c r="AC16" s="113">
        <v>0</v>
      </c>
      <c r="AD16" s="94">
        <v>2.25</v>
      </c>
      <c r="AE16" s="113">
        <v>8.2</v>
      </c>
      <c r="AF16" s="94">
        <v>2.25</v>
      </c>
      <c r="AG16" s="94">
        <v>11.07</v>
      </c>
      <c r="AH16" s="94">
        <v>7.85</v>
      </c>
      <c r="AI16" s="94">
        <v>1.89</v>
      </c>
      <c r="AJ16" s="94">
        <v>1.89</v>
      </c>
      <c r="AK16" s="94">
        <v>0</v>
      </c>
      <c r="AL16" s="94">
        <v>1.56</v>
      </c>
      <c r="AM16" s="94">
        <v>1.89</v>
      </c>
      <c r="AN16" s="94">
        <v>2.07</v>
      </c>
      <c r="AO16" s="94" t="s">
        <v>492</v>
      </c>
      <c r="AP16" s="94">
        <v>3.51</v>
      </c>
      <c r="AQ16" s="94">
        <v>16.08</v>
      </c>
      <c r="AR16" s="94">
        <v>10.35</v>
      </c>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0"/>
      <c r="CB16" s="10"/>
      <c r="CC16" s="10"/>
      <c r="CD16" s="10"/>
      <c r="CE16" s="10"/>
      <c r="CF16" s="10"/>
      <c r="CG16" s="10"/>
      <c r="CH16" s="10"/>
      <c r="CI16" s="10"/>
      <c r="CJ16" s="10"/>
      <c r="CK16" s="10"/>
      <c r="CL16" s="10"/>
    </row>
    <row r="17" spans="1:90" ht="14.25" customHeight="1">
      <c r="A17" s="55" t="s">
        <v>168</v>
      </c>
      <c r="B17" s="315" t="s">
        <v>268</v>
      </c>
      <c r="C17" s="367"/>
      <c r="D17" s="94"/>
      <c r="E17" s="150"/>
      <c r="F17" s="94"/>
      <c r="G17" s="113"/>
      <c r="H17" s="94"/>
      <c r="I17" s="94"/>
      <c r="J17" s="127"/>
      <c r="K17" s="127"/>
      <c r="L17" s="127"/>
      <c r="M17" s="127"/>
      <c r="N17" s="127"/>
      <c r="O17" s="127"/>
      <c r="P17" s="94"/>
      <c r="Q17" s="127"/>
      <c r="R17" s="127"/>
      <c r="S17" s="127"/>
      <c r="T17" s="94"/>
      <c r="U17" s="124"/>
      <c r="V17" s="135">
        <v>0</v>
      </c>
      <c r="W17" s="135"/>
      <c r="X17" s="135"/>
      <c r="Y17" s="19"/>
      <c r="Z17" s="19"/>
      <c r="AA17" s="94"/>
      <c r="AB17" s="153"/>
      <c r="AC17" s="113"/>
      <c r="AD17" s="94"/>
      <c r="AE17" s="113"/>
      <c r="AF17" s="94"/>
      <c r="AG17" s="94"/>
      <c r="AH17" s="251"/>
      <c r="AI17" s="94"/>
      <c r="AJ17" s="94"/>
      <c r="AK17" s="94"/>
      <c r="AL17" s="94"/>
      <c r="AM17" s="94"/>
      <c r="AN17" s="94"/>
      <c r="AO17" s="94">
        <v>3.51</v>
      </c>
      <c r="AP17" s="94">
        <v>3.51</v>
      </c>
      <c r="AQ17" s="94">
        <v>16.08</v>
      </c>
      <c r="AR17" s="94">
        <v>10.35</v>
      </c>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0"/>
      <c r="CB17" s="10"/>
      <c r="CC17" s="10"/>
      <c r="CD17" s="10"/>
      <c r="CE17" s="10"/>
      <c r="CF17" s="10"/>
      <c r="CG17" s="10"/>
      <c r="CH17" s="10"/>
      <c r="CI17" s="10"/>
      <c r="CJ17" s="10"/>
      <c r="CK17" s="10"/>
      <c r="CL17" s="10"/>
    </row>
    <row r="18" spans="1:90" ht="14.25">
      <c r="A18" s="55" t="s">
        <v>269</v>
      </c>
      <c r="B18" s="315" t="s">
        <v>13</v>
      </c>
      <c r="C18" s="367"/>
      <c r="D18" s="94" t="s">
        <v>471</v>
      </c>
      <c r="E18" s="150">
        <f>(1.3*3)*1.19</f>
        <v>4.641</v>
      </c>
      <c r="F18" s="113">
        <v>0</v>
      </c>
      <c r="G18" s="113">
        <v>3.4985999999999997</v>
      </c>
      <c r="H18" s="94">
        <v>2.76</v>
      </c>
      <c r="I18" s="113">
        <v>3.87</v>
      </c>
      <c r="J18" s="258" t="s">
        <v>551</v>
      </c>
      <c r="K18" s="258">
        <v>2.82</v>
      </c>
      <c r="L18" s="258">
        <v>0</v>
      </c>
      <c r="M18" s="258">
        <v>2.46</v>
      </c>
      <c r="N18" s="258">
        <v>0</v>
      </c>
      <c r="O18" s="258">
        <v>0</v>
      </c>
      <c r="P18" s="113">
        <v>3.87</v>
      </c>
      <c r="Q18" s="258">
        <v>3.18</v>
      </c>
      <c r="R18" s="258" t="s">
        <v>551</v>
      </c>
      <c r="S18" s="127">
        <v>2.43</v>
      </c>
      <c r="T18" s="94">
        <v>2.64</v>
      </c>
      <c r="U18" s="124">
        <v>3.53</v>
      </c>
      <c r="V18" s="135">
        <v>3.3914999999999997</v>
      </c>
      <c r="W18" s="135">
        <v>4.65</v>
      </c>
      <c r="X18" s="135">
        <v>3.75</v>
      </c>
      <c r="Y18" s="19">
        <v>2.93</v>
      </c>
      <c r="Z18" s="19">
        <v>3.53</v>
      </c>
      <c r="AA18" s="94">
        <v>3.64</v>
      </c>
      <c r="AB18" s="152">
        <v>0</v>
      </c>
      <c r="AC18" s="113">
        <v>4.5</v>
      </c>
      <c r="AD18" s="113">
        <v>4.75</v>
      </c>
      <c r="AE18" s="113">
        <v>10.7</v>
      </c>
      <c r="AF18" s="113">
        <v>3.89</v>
      </c>
      <c r="AG18" s="113">
        <v>18.57</v>
      </c>
      <c r="AH18" s="94">
        <v>13.57</v>
      </c>
      <c r="AI18" s="94">
        <v>3.93</v>
      </c>
      <c r="AJ18" s="94">
        <v>3.75</v>
      </c>
      <c r="AK18" s="94">
        <v>2.68</v>
      </c>
      <c r="AL18" s="113">
        <v>3.9</v>
      </c>
      <c r="AM18" s="94">
        <v>3.96</v>
      </c>
      <c r="AN18" s="94">
        <v>3.75</v>
      </c>
      <c r="AO18" s="94">
        <v>3.51</v>
      </c>
      <c r="AP18" s="94">
        <v>3.51</v>
      </c>
      <c r="AQ18" s="94">
        <v>16.08</v>
      </c>
      <c r="AR18" s="94">
        <v>10.35</v>
      </c>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0"/>
      <c r="CB18" s="10"/>
      <c r="CC18" s="10"/>
      <c r="CD18" s="10"/>
      <c r="CE18" s="10"/>
      <c r="CF18" s="10"/>
      <c r="CG18" s="10"/>
      <c r="CH18" s="10"/>
      <c r="CI18" s="10"/>
      <c r="CJ18" s="10"/>
      <c r="CK18" s="10"/>
      <c r="CL18" s="10"/>
    </row>
    <row r="19" spans="1:90" ht="14.25">
      <c r="A19" s="55" t="s">
        <v>270</v>
      </c>
      <c r="B19" s="315" t="s">
        <v>16</v>
      </c>
      <c r="C19" s="367"/>
      <c r="D19" s="94" t="s">
        <v>471</v>
      </c>
      <c r="E19" s="150">
        <f>(0.6*3)*1.19</f>
        <v>2.142</v>
      </c>
      <c r="F19" s="94">
        <v>2.32</v>
      </c>
      <c r="G19" s="113">
        <v>1.7492999999999999</v>
      </c>
      <c r="H19" s="94">
        <v>1.38</v>
      </c>
      <c r="I19" s="113">
        <v>1.77</v>
      </c>
      <c r="J19" s="258" t="s">
        <v>551</v>
      </c>
      <c r="K19" s="258">
        <v>1.74</v>
      </c>
      <c r="L19" s="258">
        <v>0</v>
      </c>
      <c r="M19" s="258">
        <v>1.39</v>
      </c>
      <c r="N19" s="258">
        <v>0</v>
      </c>
      <c r="O19" s="258">
        <v>0</v>
      </c>
      <c r="P19" s="113">
        <v>1.77</v>
      </c>
      <c r="Q19" s="258">
        <v>3.18</v>
      </c>
      <c r="R19" s="258" t="s">
        <v>551</v>
      </c>
      <c r="S19" s="127">
        <v>1.39</v>
      </c>
      <c r="T19" s="94">
        <v>2.64</v>
      </c>
      <c r="U19" s="124">
        <v>2.07</v>
      </c>
      <c r="V19" s="135">
        <v>2.5704000000000002</v>
      </c>
      <c r="W19" s="135">
        <v>2.19</v>
      </c>
      <c r="X19" s="135">
        <v>2.07</v>
      </c>
      <c r="Y19" s="19">
        <v>2.11</v>
      </c>
      <c r="Z19" s="19">
        <v>2.11</v>
      </c>
      <c r="AA19" s="94">
        <v>2.21</v>
      </c>
      <c r="AB19" s="152">
        <v>0</v>
      </c>
      <c r="AC19" s="113">
        <v>0</v>
      </c>
      <c r="AD19" s="94">
        <v>2.25</v>
      </c>
      <c r="AE19" s="113">
        <v>8.2</v>
      </c>
      <c r="AF19" s="94">
        <v>2.25</v>
      </c>
      <c r="AG19" s="113">
        <v>18.57</v>
      </c>
      <c r="AH19" s="94">
        <v>13.57</v>
      </c>
      <c r="AI19" s="94">
        <v>1.89</v>
      </c>
      <c r="AJ19" s="94">
        <v>1.89</v>
      </c>
      <c r="AK19" s="94">
        <v>1.42</v>
      </c>
      <c r="AL19" s="94">
        <v>2.07</v>
      </c>
      <c r="AM19" s="113">
        <v>2.1</v>
      </c>
      <c r="AN19" s="94">
        <v>2.07</v>
      </c>
      <c r="AO19" s="94">
        <v>3.51</v>
      </c>
      <c r="AP19" s="94">
        <v>3.51</v>
      </c>
      <c r="AQ19" s="94">
        <v>16.08</v>
      </c>
      <c r="AR19" s="94">
        <v>10.35</v>
      </c>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0"/>
      <c r="CB19" s="10"/>
      <c r="CC19" s="10"/>
      <c r="CD19" s="10"/>
      <c r="CE19" s="10"/>
      <c r="CF19" s="10"/>
      <c r="CG19" s="10"/>
      <c r="CH19" s="10"/>
      <c r="CI19" s="10"/>
      <c r="CJ19" s="10"/>
      <c r="CK19" s="10"/>
      <c r="CL19" s="10"/>
    </row>
    <row r="20" spans="1:90" ht="14.25">
      <c r="A20" s="55" t="s">
        <v>271</v>
      </c>
      <c r="B20" s="315" t="s">
        <v>20</v>
      </c>
      <c r="C20" s="367"/>
      <c r="D20" s="94" t="s">
        <v>471</v>
      </c>
      <c r="E20" s="150">
        <f>(0.6*3)*1.19</f>
        <v>2.142</v>
      </c>
      <c r="F20" s="94"/>
      <c r="G20" s="113">
        <v>1.7492999999999999</v>
      </c>
      <c r="H20" s="94">
        <v>1.38</v>
      </c>
      <c r="I20" s="113">
        <v>1.77</v>
      </c>
      <c r="J20" s="258" t="s">
        <v>551</v>
      </c>
      <c r="K20" s="258">
        <v>1.74</v>
      </c>
      <c r="L20" s="258">
        <v>0</v>
      </c>
      <c r="M20" s="258">
        <v>1.39</v>
      </c>
      <c r="N20" s="258">
        <v>0</v>
      </c>
      <c r="O20" s="258">
        <v>0</v>
      </c>
      <c r="P20" s="113">
        <v>1.77</v>
      </c>
      <c r="Q20" s="258">
        <v>3.18</v>
      </c>
      <c r="R20" s="258" t="s">
        <v>551</v>
      </c>
      <c r="S20" s="127">
        <v>1.39</v>
      </c>
      <c r="T20" s="94">
        <v>2.64</v>
      </c>
      <c r="U20" s="124">
        <v>2.07</v>
      </c>
      <c r="V20" s="135">
        <v>2.5704000000000002</v>
      </c>
      <c r="W20" s="135">
        <v>2.19</v>
      </c>
      <c r="X20" s="135">
        <v>1.68</v>
      </c>
      <c r="Y20" s="19">
        <v>2.11</v>
      </c>
      <c r="Z20" s="19">
        <v>2.11</v>
      </c>
      <c r="AA20" s="94">
        <v>2.21</v>
      </c>
      <c r="AB20" s="152">
        <v>0</v>
      </c>
      <c r="AC20" s="113">
        <v>0</v>
      </c>
      <c r="AD20" s="94">
        <v>2.25</v>
      </c>
      <c r="AE20" s="113">
        <v>8.2</v>
      </c>
      <c r="AF20" s="94">
        <v>2.25</v>
      </c>
      <c r="AG20" s="113">
        <v>18.57</v>
      </c>
      <c r="AH20" s="94">
        <v>13.57</v>
      </c>
      <c r="AI20" s="94">
        <v>1.89</v>
      </c>
      <c r="AJ20" s="94">
        <v>1.89</v>
      </c>
      <c r="AK20" s="94">
        <v>1.42</v>
      </c>
      <c r="AL20" s="94">
        <v>2.07</v>
      </c>
      <c r="AM20" s="113">
        <v>2.1</v>
      </c>
      <c r="AN20" s="94">
        <v>2.07</v>
      </c>
      <c r="AO20" s="94">
        <v>3.51</v>
      </c>
      <c r="AP20" s="94">
        <v>3.51</v>
      </c>
      <c r="AQ20" s="94">
        <v>16.08</v>
      </c>
      <c r="AR20" s="94">
        <v>10.35</v>
      </c>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0"/>
      <c r="CB20" s="10"/>
      <c r="CC20" s="10"/>
      <c r="CD20" s="10"/>
      <c r="CE20" s="10"/>
      <c r="CF20" s="10"/>
      <c r="CG20" s="10"/>
      <c r="CH20" s="10"/>
      <c r="CI20" s="10"/>
      <c r="CJ20" s="10"/>
      <c r="CK20" s="10"/>
      <c r="CL20" s="10"/>
    </row>
    <row r="21" spans="1:90" ht="14.25" customHeight="1">
      <c r="A21" s="55" t="s">
        <v>171</v>
      </c>
      <c r="B21" s="315" t="s">
        <v>272</v>
      </c>
      <c r="C21" s="367"/>
      <c r="D21" s="113"/>
      <c r="E21" s="150"/>
      <c r="F21" s="94"/>
      <c r="G21" s="113"/>
      <c r="H21" s="94"/>
      <c r="I21" s="94"/>
      <c r="J21" s="127"/>
      <c r="K21" s="127"/>
      <c r="L21" s="127"/>
      <c r="M21" s="127"/>
      <c r="N21" s="127"/>
      <c r="O21" s="127"/>
      <c r="P21" s="94"/>
      <c r="Q21" s="127"/>
      <c r="R21" s="127"/>
      <c r="S21" s="127"/>
      <c r="T21" s="94"/>
      <c r="U21" s="124"/>
      <c r="V21" s="135">
        <v>0</v>
      </c>
      <c r="W21" s="135"/>
      <c r="X21" s="135"/>
      <c r="Y21" s="19"/>
      <c r="Z21" s="19"/>
      <c r="AA21" s="94"/>
      <c r="AB21" s="153"/>
      <c r="AC21" s="113"/>
      <c r="AD21" s="94"/>
      <c r="AE21" s="113"/>
      <c r="AF21" s="94"/>
      <c r="AG21" s="94"/>
      <c r="AH21" s="251"/>
      <c r="AI21" s="94"/>
      <c r="AJ21" s="94"/>
      <c r="AK21" s="94"/>
      <c r="AL21" s="94"/>
      <c r="AM21" s="94"/>
      <c r="AN21" s="94"/>
      <c r="AO21" s="94">
        <v>14.22</v>
      </c>
      <c r="AP21" s="94">
        <v>14.22</v>
      </c>
      <c r="AQ21" s="94">
        <v>16.08</v>
      </c>
      <c r="AR21" s="94">
        <v>10.35</v>
      </c>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0"/>
      <c r="CB21" s="10"/>
      <c r="CC21" s="10"/>
      <c r="CD21" s="10"/>
      <c r="CE21" s="10"/>
      <c r="CF21" s="10"/>
      <c r="CG21" s="10"/>
      <c r="CH21" s="10"/>
      <c r="CI21" s="10"/>
      <c r="CJ21" s="10"/>
      <c r="CK21" s="10"/>
      <c r="CL21" s="10"/>
    </row>
    <row r="22" spans="1:90" ht="14.25">
      <c r="A22" s="55" t="s">
        <v>273</v>
      </c>
      <c r="B22" s="315" t="s">
        <v>13</v>
      </c>
      <c r="C22" s="367"/>
      <c r="D22" s="94" t="s">
        <v>471</v>
      </c>
      <c r="E22" s="150">
        <f>(4.2*3)*1.19</f>
        <v>14.994000000000002</v>
      </c>
      <c r="F22" s="94">
        <v>14.1</v>
      </c>
      <c r="G22" s="113">
        <v>15.3153</v>
      </c>
      <c r="H22" s="94" t="s">
        <v>390</v>
      </c>
      <c r="I22" s="94">
        <v>17.67</v>
      </c>
      <c r="J22" s="258">
        <v>15.3</v>
      </c>
      <c r="K22" s="127">
        <v>13.89</v>
      </c>
      <c r="L22" s="127">
        <v>13.89</v>
      </c>
      <c r="M22" s="127">
        <v>13.17</v>
      </c>
      <c r="N22" s="127">
        <v>13.17</v>
      </c>
      <c r="O22" s="127">
        <v>17.67</v>
      </c>
      <c r="P22" s="94">
        <v>17.67</v>
      </c>
      <c r="Q22" s="127">
        <v>13.89</v>
      </c>
      <c r="R22" s="258">
        <v>15.3</v>
      </c>
      <c r="S22" s="127">
        <v>13.17</v>
      </c>
      <c r="T22" s="94">
        <v>11.4</v>
      </c>
      <c r="U22" s="124">
        <v>14.24</v>
      </c>
      <c r="V22" s="135">
        <v>14.2443</v>
      </c>
      <c r="W22" s="135">
        <v>18.69</v>
      </c>
      <c r="X22" s="135">
        <v>16.17</v>
      </c>
      <c r="Y22" s="19">
        <v>14.1</v>
      </c>
      <c r="Z22" s="19">
        <v>15.35</v>
      </c>
      <c r="AA22" s="94">
        <v>15.71</v>
      </c>
      <c r="AB22" s="152">
        <v>15.35</v>
      </c>
      <c r="AC22" s="113">
        <v>16.49</v>
      </c>
      <c r="AD22" s="94">
        <v>19.49</v>
      </c>
      <c r="AE22" s="113">
        <v>25.44</v>
      </c>
      <c r="AF22" s="94">
        <v>15.32</v>
      </c>
      <c r="AG22" s="113">
        <v>18.57</v>
      </c>
      <c r="AH22" s="94">
        <v>13.57</v>
      </c>
      <c r="AI22" s="94">
        <v>14.85</v>
      </c>
      <c r="AJ22" s="94">
        <v>14.85</v>
      </c>
      <c r="AK22" s="113">
        <v>13.2</v>
      </c>
      <c r="AL22" s="94">
        <v>14.64</v>
      </c>
      <c r="AM22" s="94">
        <v>14.82</v>
      </c>
      <c r="AN22" s="113">
        <v>15.9</v>
      </c>
      <c r="AO22" s="94">
        <v>14.22</v>
      </c>
      <c r="AP22" s="94">
        <v>14.22</v>
      </c>
      <c r="AQ22" s="94">
        <v>16.08</v>
      </c>
      <c r="AR22" s="94">
        <v>10.35</v>
      </c>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0"/>
      <c r="CB22" s="10"/>
      <c r="CC22" s="10"/>
      <c r="CD22" s="10"/>
      <c r="CE22" s="10"/>
      <c r="CF22" s="10"/>
      <c r="CG22" s="10"/>
      <c r="CH22" s="10"/>
      <c r="CI22" s="10"/>
      <c r="CJ22" s="10"/>
      <c r="CK22" s="10"/>
      <c r="CL22" s="10"/>
    </row>
    <row r="23" spans="1:90" ht="14.25">
      <c r="A23" s="55" t="s">
        <v>274</v>
      </c>
      <c r="B23" s="315" t="s">
        <v>16</v>
      </c>
      <c r="C23" s="367"/>
      <c r="D23" s="94" t="s">
        <v>471</v>
      </c>
      <c r="E23" s="150">
        <f>(4.2*3)*1.19</f>
        <v>14.994000000000002</v>
      </c>
      <c r="F23" s="94">
        <v>14.1</v>
      </c>
      <c r="G23" s="113">
        <v>15.3153</v>
      </c>
      <c r="H23" s="94" t="s">
        <v>390</v>
      </c>
      <c r="I23" s="94">
        <v>12.57</v>
      </c>
      <c r="J23" s="258">
        <v>13.8</v>
      </c>
      <c r="K23" s="127">
        <v>13.89</v>
      </c>
      <c r="L23" s="127">
        <v>13.89</v>
      </c>
      <c r="M23" s="127">
        <v>13.17</v>
      </c>
      <c r="N23" s="127">
        <v>13.17</v>
      </c>
      <c r="O23" s="127">
        <v>12.57</v>
      </c>
      <c r="P23" s="94">
        <v>12.57</v>
      </c>
      <c r="Q23" s="127">
        <v>13.89</v>
      </c>
      <c r="R23" s="258">
        <v>13.8</v>
      </c>
      <c r="S23" s="127">
        <v>13.17</v>
      </c>
      <c r="T23" s="94">
        <v>11.4</v>
      </c>
      <c r="U23" s="124">
        <v>14.24</v>
      </c>
      <c r="V23" s="135">
        <v>14.2443</v>
      </c>
      <c r="W23" s="135">
        <v>13.86</v>
      </c>
      <c r="X23" s="135">
        <v>13.77</v>
      </c>
      <c r="Y23" s="19">
        <v>14.1</v>
      </c>
      <c r="Z23" s="19">
        <v>14.99</v>
      </c>
      <c r="AA23" s="94">
        <v>15.35</v>
      </c>
      <c r="AB23" s="152">
        <v>15.35</v>
      </c>
      <c r="AC23" s="113">
        <v>16.49</v>
      </c>
      <c r="AD23" s="94">
        <v>19.49</v>
      </c>
      <c r="AE23" s="113">
        <v>25.44</v>
      </c>
      <c r="AF23" s="94">
        <v>15.32</v>
      </c>
      <c r="AG23" s="113">
        <v>18.57</v>
      </c>
      <c r="AH23" s="94">
        <v>13.57</v>
      </c>
      <c r="AI23" s="94">
        <v>14.85</v>
      </c>
      <c r="AJ23" s="94">
        <v>14.85</v>
      </c>
      <c r="AK23" s="113">
        <v>13.2</v>
      </c>
      <c r="AL23" s="94">
        <v>14.64</v>
      </c>
      <c r="AM23" s="94">
        <v>14.82</v>
      </c>
      <c r="AN23" s="113">
        <v>15.9</v>
      </c>
      <c r="AO23" s="94">
        <v>14.22</v>
      </c>
      <c r="AP23" s="94">
        <v>14.22</v>
      </c>
      <c r="AQ23" s="94">
        <v>16.08</v>
      </c>
      <c r="AR23" s="94">
        <v>10.35</v>
      </c>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0"/>
      <c r="CB23" s="10"/>
      <c r="CC23" s="10"/>
      <c r="CD23" s="10"/>
      <c r="CE23" s="10"/>
      <c r="CF23" s="10"/>
      <c r="CG23" s="10"/>
      <c r="CH23" s="10"/>
      <c r="CI23" s="10"/>
      <c r="CJ23" s="10"/>
      <c r="CK23" s="10"/>
      <c r="CL23" s="10"/>
    </row>
    <row r="24" spans="1:90" ht="14.25">
      <c r="A24" s="55" t="s">
        <v>275</v>
      </c>
      <c r="B24" s="315" t="s">
        <v>20</v>
      </c>
      <c r="C24" s="367"/>
      <c r="D24" s="94" t="s">
        <v>471</v>
      </c>
      <c r="E24" s="150">
        <f>(4.2*3)*1.19</f>
        <v>14.994000000000002</v>
      </c>
      <c r="F24" s="94"/>
      <c r="G24" s="113">
        <v>15.3153</v>
      </c>
      <c r="H24" s="94" t="s">
        <v>390</v>
      </c>
      <c r="I24" s="94">
        <v>12.57</v>
      </c>
      <c r="J24" s="258">
        <v>13.8</v>
      </c>
      <c r="K24" s="127">
        <v>13.89</v>
      </c>
      <c r="L24" s="127">
        <v>13.89</v>
      </c>
      <c r="M24" s="127">
        <v>13.17</v>
      </c>
      <c r="N24" s="127">
        <v>13.17</v>
      </c>
      <c r="O24" s="127">
        <v>12.57</v>
      </c>
      <c r="P24" s="94">
        <v>12.57</v>
      </c>
      <c r="Q24" s="127">
        <v>13.89</v>
      </c>
      <c r="R24" s="258">
        <v>13.8</v>
      </c>
      <c r="S24" s="127">
        <v>13.17</v>
      </c>
      <c r="T24" s="94">
        <v>11.4</v>
      </c>
      <c r="U24" s="124">
        <v>14.24</v>
      </c>
      <c r="V24" s="135">
        <v>14.2443</v>
      </c>
      <c r="W24" s="135">
        <v>13.86</v>
      </c>
      <c r="X24" s="135">
        <v>13.77</v>
      </c>
      <c r="Y24" s="19">
        <v>14.1</v>
      </c>
      <c r="Z24" s="19">
        <v>14.99</v>
      </c>
      <c r="AA24" s="94">
        <v>15.35</v>
      </c>
      <c r="AB24" s="152">
        <v>15.35</v>
      </c>
      <c r="AC24" s="113">
        <v>16.49</v>
      </c>
      <c r="AD24" s="94">
        <v>19.49</v>
      </c>
      <c r="AE24" s="113">
        <v>25.44</v>
      </c>
      <c r="AF24" s="94">
        <v>15.32</v>
      </c>
      <c r="AG24" s="113">
        <v>18.57</v>
      </c>
      <c r="AH24" s="94">
        <v>13.57</v>
      </c>
      <c r="AI24" s="94">
        <v>14.85</v>
      </c>
      <c r="AJ24" s="94">
        <v>14.85</v>
      </c>
      <c r="AK24" s="113">
        <v>13.2</v>
      </c>
      <c r="AL24" s="94">
        <v>14.64</v>
      </c>
      <c r="AM24" s="94">
        <v>14.82</v>
      </c>
      <c r="AN24" s="113">
        <v>15.9</v>
      </c>
      <c r="AO24" s="94">
        <v>14.22</v>
      </c>
      <c r="AP24" s="94">
        <v>14.22</v>
      </c>
      <c r="AQ24" s="94">
        <v>16.08</v>
      </c>
      <c r="AR24" s="94">
        <v>10.35</v>
      </c>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0"/>
      <c r="CB24" s="10"/>
      <c r="CC24" s="10"/>
      <c r="CD24" s="10"/>
      <c r="CE24" s="10"/>
      <c r="CF24" s="10"/>
      <c r="CG24" s="10"/>
      <c r="CH24" s="10"/>
      <c r="CI24" s="10"/>
      <c r="CJ24" s="10"/>
      <c r="CK24" s="10"/>
      <c r="CL24" s="10"/>
    </row>
    <row r="25" spans="1:90" ht="14.25" customHeight="1">
      <c r="A25" s="55" t="s">
        <v>174</v>
      </c>
      <c r="B25" s="315" t="s">
        <v>276</v>
      </c>
      <c r="C25" s="367"/>
      <c r="D25" s="113"/>
      <c r="E25" s="150"/>
      <c r="F25" s="94"/>
      <c r="G25" s="113"/>
      <c r="H25" s="94"/>
      <c r="I25" s="94"/>
      <c r="J25" s="127"/>
      <c r="K25" s="127"/>
      <c r="L25" s="127"/>
      <c r="M25" s="127"/>
      <c r="N25" s="127"/>
      <c r="O25" s="127"/>
      <c r="P25" s="94"/>
      <c r="Q25" s="127"/>
      <c r="R25" s="127"/>
      <c r="S25" s="127"/>
      <c r="T25" s="94"/>
      <c r="U25" s="124"/>
      <c r="V25" s="135">
        <v>0</v>
      </c>
      <c r="W25" s="135"/>
      <c r="X25" s="135"/>
      <c r="Y25" s="19"/>
      <c r="Z25" s="19"/>
      <c r="AA25" s="94"/>
      <c r="AB25" s="153"/>
      <c r="AC25" s="113"/>
      <c r="AD25" s="94"/>
      <c r="AE25" s="113"/>
      <c r="AF25" s="94"/>
      <c r="AG25" s="94"/>
      <c r="AH25" s="251"/>
      <c r="AI25" s="94"/>
      <c r="AJ25" s="94"/>
      <c r="AK25" s="113"/>
      <c r="AL25" s="94"/>
      <c r="AM25" s="94"/>
      <c r="AN25" s="94"/>
      <c r="AO25" s="94" t="s">
        <v>492</v>
      </c>
      <c r="AP25" s="94">
        <v>3.51</v>
      </c>
      <c r="AQ25" s="94">
        <v>16.08</v>
      </c>
      <c r="AR25" s="94">
        <v>10.35</v>
      </c>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0"/>
      <c r="CB25" s="10"/>
      <c r="CC25" s="10"/>
      <c r="CD25" s="10"/>
      <c r="CE25" s="10"/>
      <c r="CF25" s="10"/>
      <c r="CG25" s="10"/>
      <c r="CH25" s="10"/>
      <c r="CI25" s="10"/>
      <c r="CJ25" s="10"/>
      <c r="CK25" s="10"/>
      <c r="CL25" s="10"/>
    </row>
    <row r="26" spans="1:90" ht="14.25">
      <c r="A26" s="55" t="s">
        <v>277</v>
      </c>
      <c r="B26" s="315" t="s">
        <v>13</v>
      </c>
      <c r="C26" s="367"/>
      <c r="D26" s="94" t="s">
        <v>471</v>
      </c>
      <c r="E26" s="150">
        <f>(1.3*3)*1.19</f>
        <v>4.641</v>
      </c>
      <c r="F26" s="94">
        <v>3.57</v>
      </c>
      <c r="G26" s="113">
        <v>3.4985999999999997</v>
      </c>
      <c r="H26" s="113">
        <v>2.1</v>
      </c>
      <c r="I26" s="113">
        <v>3.87</v>
      </c>
      <c r="J26" s="258" t="s">
        <v>551</v>
      </c>
      <c r="K26" s="258">
        <v>0</v>
      </c>
      <c r="L26" s="258">
        <v>0</v>
      </c>
      <c r="M26" s="258">
        <v>0</v>
      </c>
      <c r="N26" s="258">
        <v>0</v>
      </c>
      <c r="O26" s="258">
        <v>0</v>
      </c>
      <c r="P26" s="113">
        <v>3.87</v>
      </c>
      <c r="Q26" s="258">
        <v>3.18</v>
      </c>
      <c r="R26" s="258" t="s">
        <v>551</v>
      </c>
      <c r="S26" s="127">
        <v>0</v>
      </c>
      <c r="T26" s="94">
        <v>2.64</v>
      </c>
      <c r="U26" s="124"/>
      <c r="V26" s="135">
        <v>0</v>
      </c>
      <c r="W26" s="135">
        <v>4.65</v>
      </c>
      <c r="X26" s="135">
        <v>3.75</v>
      </c>
      <c r="Y26" s="19">
        <v>0</v>
      </c>
      <c r="Z26" s="19">
        <v>2.14</v>
      </c>
      <c r="AA26" s="94">
        <v>2.32</v>
      </c>
      <c r="AB26" s="152">
        <v>0</v>
      </c>
      <c r="AC26" s="113">
        <v>4.5</v>
      </c>
      <c r="AD26" s="94">
        <v>4.75</v>
      </c>
      <c r="AE26" s="113">
        <v>10.7</v>
      </c>
      <c r="AF26" s="94">
        <v>3.89</v>
      </c>
      <c r="AG26" s="94">
        <v>11.07</v>
      </c>
      <c r="AH26" s="94">
        <v>7.85</v>
      </c>
      <c r="AI26" s="94">
        <v>3.93</v>
      </c>
      <c r="AJ26" s="94">
        <v>3.75</v>
      </c>
      <c r="AK26" s="156">
        <v>0</v>
      </c>
      <c r="AL26" s="94">
        <v>2.46</v>
      </c>
      <c r="AM26" s="94">
        <v>2.94</v>
      </c>
      <c r="AN26" s="94">
        <v>3.75</v>
      </c>
      <c r="AO26" s="94" t="s">
        <v>492</v>
      </c>
      <c r="AP26" s="94">
        <v>3.51</v>
      </c>
      <c r="AQ26" s="94">
        <v>16.08</v>
      </c>
      <c r="AR26" s="94">
        <v>10.35</v>
      </c>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0"/>
      <c r="CB26" s="10"/>
      <c r="CC26" s="10"/>
      <c r="CD26" s="10"/>
      <c r="CE26" s="10"/>
      <c r="CF26" s="10"/>
      <c r="CG26" s="10"/>
      <c r="CH26" s="10"/>
      <c r="CI26" s="10"/>
      <c r="CJ26" s="10"/>
      <c r="CK26" s="10"/>
      <c r="CL26" s="10"/>
    </row>
    <row r="27" spans="1:90" ht="14.25">
      <c r="A27" s="55" t="s">
        <v>278</v>
      </c>
      <c r="B27" s="315" t="s">
        <v>16</v>
      </c>
      <c r="C27" s="367"/>
      <c r="D27" s="94" t="s">
        <v>471</v>
      </c>
      <c r="E27" s="150">
        <f>(0.6*3)*1.19</f>
        <v>2.142</v>
      </c>
      <c r="F27" s="113">
        <v>2.142</v>
      </c>
      <c r="G27" s="113">
        <v>1.7492999999999999</v>
      </c>
      <c r="H27" s="113">
        <v>1.2</v>
      </c>
      <c r="I27" s="113">
        <v>1.77</v>
      </c>
      <c r="J27" s="258" t="s">
        <v>551</v>
      </c>
      <c r="K27" s="258">
        <v>0</v>
      </c>
      <c r="L27" s="258">
        <v>0</v>
      </c>
      <c r="M27" s="258">
        <v>0</v>
      </c>
      <c r="N27" s="258">
        <v>0</v>
      </c>
      <c r="O27" s="258">
        <v>0</v>
      </c>
      <c r="P27" s="113">
        <v>1.77</v>
      </c>
      <c r="Q27" s="258">
        <v>3.18</v>
      </c>
      <c r="R27" s="258" t="s">
        <v>551</v>
      </c>
      <c r="S27" s="127">
        <v>0</v>
      </c>
      <c r="T27" s="94">
        <v>2.64</v>
      </c>
      <c r="U27" s="124"/>
      <c r="V27" s="135">
        <v>0</v>
      </c>
      <c r="W27" s="135">
        <v>2.19</v>
      </c>
      <c r="X27" s="135">
        <v>2.07</v>
      </c>
      <c r="Y27" s="19">
        <v>0</v>
      </c>
      <c r="Z27" s="19">
        <v>1.43</v>
      </c>
      <c r="AA27" s="94">
        <v>1.61</v>
      </c>
      <c r="AB27" s="152">
        <v>0</v>
      </c>
      <c r="AC27" s="113">
        <v>0</v>
      </c>
      <c r="AD27" s="113">
        <v>2.25</v>
      </c>
      <c r="AE27" s="113">
        <v>8.2</v>
      </c>
      <c r="AF27" s="113">
        <v>2.25</v>
      </c>
      <c r="AG27" s="94">
        <v>11.07</v>
      </c>
      <c r="AH27" s="94">
        <v>7.85</v>
      </c>
      <c r="AI27" s="94">
        <v>1.89</v>
      </c>
      <c r="AJ27" s="94">
        <v>1.89</v>
      </c>
      <c r="AK27" s="156">
        <v>0</v>
      </c>
      <c r="AL27" s="94">
        <v>1.56</v>
      </c>
      <c r="AM27" s="94">
        <v>1.89</v>
      </c>
      <c r="AN27" s="94">
        <v>2.07</v>
      </c>
      <c r="AO27" s="94" t="s">
        <v>492</v>
      </c>
      <c r="AP27" s="94">
        <v>3.51</v>
      </c>
      <c r="AQ27" s="94">
        <v>16.08</v>
      </c>
      <c r="AR27" s="94">
        <v>10.35</v>
      </c>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0"/>
      <c r="CB27" s="10"/>
      <c r="CC27" s="10"/>
      <c r="CD27" s="10"/>
      <c r="CE27" s="10"/>
      <c r="CF27" s="10"/>
      <c r="CG27" s="10"/>
      <c r="CH27" s="10"/>
      <c r="CI27" s="10"/>
      <c r="CJ27" s="10"/>
      <c r="CK27" s="10"/>
      <c r="CL27" s="10"/>
    </row>
    <row r="28" spans="1:90" ht="14.25">
      <c r="A28" s="55" t="s">
        <v>279</v>
      </c>
      <c r="B28" s="315" t="s">
        <v>20</v>
      </c>
      <c r="C28" s="367"/>
      <c r="D28" s="94" t="s">
        <v>471</v>
      </c>
      <c r="E28" s="150">
        <f>(0.6*3)*1.19</f>
        <v>2.142</v>
      </c>
      <c r="F28" s="94"/>
      <c r="G28" s="113">
        <v>1.7492999999999999</v>
      </c>
      <c r="H28" s="113">
        <v>1.2</v>
      </c>
      <c r="I28" s="113">
        <v>1.77</v>
      </c>
      <c r="J28" s="258" t="s">
        <v>551</v>
      </c>
      <c r="K28" s="258">
        <v>0</v>
      </c>
      <c r="L28" s="258">
        <v>0</v>
      </c>
      <c r="M28" s="258">
        <v>0</v>
      </c>
      <c r="N28" s="258">
        <v>0</v>
      </c>
      <c r="O28" s="258">
        <v>0</v>
      </c>
      <c r="P28" s="113">
        <v>1.77</v>
      </c>
      <c r="Q28" s="258">
        <v>3.18</v>
      </c>
      <c r="R28" s="258" t="s">
        <v>551</v>
      </c>
      <c r="S28" s="127">
        <v>0</v>
      </c>
      <c r="T28" s="94">
        <v>2.64</v>
      </c>
      <c r="U28" s="124"/>
      <c r="V28" s="135">
        <v>0</v>
      </c>
      <c r="W28" s="135">
        <v>2.19</v>
      </c>
      <c r="X28" s="135">
        <v>1.68</v>
      </c>
      <c r="Y28" s="19">
        <v>0</v>
      </c>
      <c r="Z28" s="19">
        <v>1.43</v>
      </c>
      <c r="AA28" s="94">
        <v>1.61</v>
      </c>
      <c r="AB28" s="152">
        <v>0</v>
      </c>
      <c r="AC28" s="113">
        <v>0</v>
      </c>
      <c r="AD28" s="94">
        <v>2.25</v>
      </c>
      <c r="AE28" s="113">
        <v>8.2</v>
      </c>
      <c r="AF28" s="94">
        <v>2.25</v>
      </c>
      <c r="AG28" s="94">
        <v>11.07</v>
      </c>
      <c r="AH28" s="94">
        <v>7.85</v>
      </c>
      <c r="AI28" s="94">
        <v>1.89</v>
      </c>
      <c r="AJ28" s="94">
        <v>1.89</v>
      </c>
      <c r="AK28" s="156">
        <v>0</v>
      </c>
      <c r="AL28" s="94">
        <v>1.56</v>
      </c>
      <c r="AM28" s="94">
        <v>1.89</v>
      </c>
      <c r="AN28" s="94">
        <v>2.07</v>
      </c>
      <c r="AO28" s="94" t="s">
        <v>492</v>
      </c>
      <c r="AP28" s="94">
        <v>3.51</v>
      </c>
      <c r="AQ28" s="94">
        <v>16.08</v>
      </c>
      <c r="AR28" s="94">
        <v>10.35</v>
      </c>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0"/>
      <c r="CB28" s="10"/>
      <c r="CC28" s="10"/>
      <c r="CD28" s="10"/>
      <c r="CE28" s="10"/>
      <c r="CF28" s="10"/>
      <c r="CG28" s="10"/>
      <c r="CH28" s="10"/>
      <c r="CI28" s="10"/>
      <c r="CJ28" s="10"/>
      <c r="CK28" s="10"/>
      <c r="CL28" s="10"/>
    </row>
    <row r="29" spans="1:90" ht="14.25" customHeight="1">
      <c r="A29" s="55" t="s">
        <v>177</v>
      </c>
      <c r="B29" s="315" t="s">
        <v>280</v>
      </c>
      <c r="C29" s="367"/>
      <c r="D29" s="113"/>
      <c r="E29" s="150"/>
      <c r="F29" s="94"/>
      <c r="G29" s="113"/>
      <c r="H29" s="94"/>
      <c r="I29" s="94"/>
      <c r="J29" s="127"/>
      <c r="K29" s="127"/>
      <c r="L29" s="127"/>
      <c r="M29" s="127"/>
      <c r="N29" s="127"/>
      <c r="O29" s="127"/>
      <c r="P29" s="94"/>
      <c r="Q29" s="127"/>
      <c r="R29" s="127"/>
      <c r="S29" s="127"/>
      <c r="T29" s="94"/>
      <c r="U29" s="124"/>
      <c r="V29" s="135">
        <v>0</v>
      </c>
      <c r="W29" s="135"/>
      <c r="X29" s="135"/>
      <c r="Y29" s="19"/>
      <c r="Z29" s="19"/>
      <c r="AA29" s="94"/>
      <c r="AB29" s="153"/>
      <c r="AC29" s="113"/>
      <c r="AD29" s="94"/>
      <c r="AE29" s="113"/>
      <c r="AF29" s="94"/>
      <c r="AG29" s="94"/>
      <c r="AH29" s="251"/>
      <c r="AI29" s="94"/>
      <c r="AJ29" s="94"/>
      <c r="AK29" s="113"/>
      <c r="AL29" s="94"/>
      <c r="AM29" s="94"/>
      <c r="AN29" s="94"/>
      <c r="AO29" s="94">
        <v>3.51</v>
      </c>
      <c r="AP29" s="94">
        <v>3.51</v>
      </c>
      <c r="AQ29" s="94">
        <v>16.08</v>
      </c>
      <c r="AR29" s="94">
        <v>10.35</v>
      </c>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0"/>
      <c r="CB29" s="10"/>
      <c r="CC29" s="10"/>
      <c r="CD29" s="10"/>
      <c r="CE29" s="10"/>
      <c r="CF29" s="10"/>
      <c r="CG29" s="10"/>
      <c r="CH29" s="10"/>
      <c r="CI29" s="10"/>
      <c r="CJ29" s="10"/>
      <c r="CK29" s="10"/>
      <c r="CL29" s="10"/>
    </row>
    <row r="30" spans="1:90" ht="14.25">
      <c r="A30" s="55" t="s">
        <v>281</v>
      </c>
      <c r="B30" s="315" t="s">
        <v>13</v>
      </c>
      <c r="C30" s="367"/>
      <c r="D30" s="94" t="s">
        <v>471</v>
      </c>
      <c r="E30" s="150">
        <f>(1.3*3)*1.19</f>
        <v>4.641</v>
      </c>
      <c r="F30" s="113">
        <v>4.284</v>
      </c>
      <c r="G30" s="113">
        <v>3.4985999999999997</v>
      </c>
      <c r="H30" s="94">
        <v>2.76</v>
      </c>
      <c r="I30" s="113">
        <v>3.87</v>
      </c>
      <c r="J30" s="258" t="s">
        <v>551</v>
      </c>
      <c r="K30" s="258">
        <v>2.82</v>
      </c>
      <c r="L30" s="258">
        <v>0</v>
      </c>
      <c r="M30" s="258">
        <v>2.46</v>
      </c>
      <c r="N30" s="258">
        <v>0</v>
      </c>
      <c r="O30" s="258">
        <v>0</v>
      </c>
      <c r="P30" s="113">
        <v>3.87</v>
      </c>
      <c r="Q30" s="258">
        <v>3.18</v>
      </c>
      <c r="R30" s="258" t="s">
        <v>551</v>
      </c>
      <c r="S30" s="127">
        <v>2.43</v>
      </c>
      <c r="T30" s="94">
        <v>2.64</v>
      </c>
      <c r="U30" s="124"/>
      <c r="V30" s="135">
        <v>3.3914999999999997</v>
      </c>
      <c r="W30" s="135">
        <v>4.65</v>
      </c>
      <c r="X30" s="135">
        <v>3.75</v>
      </c>
      <c r="Y30" s="19">
        <v>2.93</v>
      </c>
      <c r="Z30" s="19">
        <v>3.53</v>
      </c>
      <c r="AA30" s="94">
        <v>3.64</v>
      </c>
      <c r="AB30" s="152">
        <v>0</v>
      </c>
      <c r="AC30" s="113">
        <v>4.5</v>
      </c>
      <c r="AD30" s="113">
        <v>4.75</v>
      </c>
      <c r="AE30" s="113">
        <v>10.7</v>
      </c>
      <c r="AF30" s="113">
        <v>3.89</v>
      </c>
      <c r="AG30" s="113">
        <v>18.57</v>
      </c>
      <c r="AH30" s="94">
        <v>13.57</v>
      </c>
      <c r="AI30" s="94">
        <v>3.93</v>
      </c>
      <c r="AJ30" s="94">
        <v>3.75</v>
      </c>
      <c r="AK30" s="113">
        <v>2.68</v>
      </c>
      <c r="AL30" s="113">
        <v>3.9</v>
      </c>
      <c r="AM30" s="94">
        <v>3.96</v>
      </c>
      <c r="AN30" s="94">
        <v>3.75</v>
      </c>
      <c r="AO30" s="94">
        <v>3.51</v>
      </c>
      <c r="AP30" s="94">
        <v>3.51</v>
      </c>
      <c r="AQ30" s="94">
        <v>16.08</v>
      </c>
      <c r="AR30" s="94">
        <v>10.35</v>
      </c>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0"/>
      <c r="CB30" s="10"/>
      <c r="CC30" s="10"/>
      <c r="CD30" s="10"/>
      <c r="CE30" s="10"/>
      <c r="CF30" s="10"/>
      <c r="CG30" s="10"/>
      <c r="CH30" s="10"/>
      <c r="CI30" s="10"/>
      <c r="CJ30" s="10"/>
      <c r="CK30" s="10"/>
      <c r="CL30" s="10"/>
    </row>
    <row r="31" spans="1:90" ht="14.25">
      <c r="A31" s="55" t="s">
        <v>282</v>
      </c>
      <c r="B31" s="315" t="s">
        <v>16</v>
      </c>
      <c r="C31" s="367"/>
      <c r="D31" s="94" t="s">
        <v>471</v>
      </c>
      <c r="E31" s="150">
        <f>(0.6*3)*1.19</f>
        <v>2.142</v>
      </c>
      <c r="F31" s="94">
        <v>2.32</v>
      </c>
      <c r="G31" s="113">
        <v>1.7492999999999999</v>
      </c>
      <c r="H31" s="94">
        <v>1.38</v>
      </c>
      <c r="I31" s="113">
        <v>1.77</v>
      </c>
      <c r="J31" s="258" t="s">
        <v>551</v>
      </c>
      <c r="K31" s="258">
        <v>1.74</v>
      </c>
      <c r="L31" s="258">
        <v>0</v>
      </c>
      <c r="M31" s="258">
        <v>1.39</v>
      </c>
      <c r="N31" s="258">
        <v>0</v>
      </c>
      <c r="O31" s="258">
        <v>0</v>
      </c>
      <c r="P31" s="113">
        <v>1.77</v>
      </c>
      <c r="Q31" s="258">
        <v>3.18</v>
      </c>
      <c r="R31" s="258" t="s">
        <v>551</v>
      </c>
      <c r="S31" s="127">
        <v>1.39</v>
      </c>
      <c r="T31" s="94">
        <v>2.64</v>
      </c>
      <c r="U31" s="124"/>
      <c r="V31" s="135">
        <v>2.5704000000000002</v>
      </c>
      <c r="W31" s="135">
        <v>2.19</v>
      </c>
      <c r="X31" s="135">
        <v>2.07</v>
      </c>
      <c r="Y31" s="19">
        <v>2.11</v>
      </c>
      <c r="Z31" s="19">
        <v>2.11</v>
      </c>
      <c r="AA31" s="94">
        <v>2.21</v>
      </c>
      <c r="AB31" s="152">
        <v>0</v>
      </c>
      <c r="AC31" s="113">
        <v>0</v>
      </c>
      <c r="AD31" s="94">
        <v>2.25</v>
      </c>
      <c r="AE31" s="113">
        <v>8.2</v>
      </c>
      <c r="AF31" s="94">
        <v>2.25</v>
      </c>
      <c r="AG31" s="113">
        <v>18.57</v>
      </c>
      <c r="AH31" s="94">
        <v>13.57</v>
      </c>
      <c r="AI31" s="94">
        <v>1.89</v>
      </c>
      <c r="AJ31" s="94">
        <v>1.89</v>
      </c>
      <c r="AK31" s="113">
        <v>1.42</v>
      </c>
      <c r="AL31" s="94">
        <v>2.07</v>
      </c>
      <c r="AM31" s="113">
        <v>2.1</v>
      </c>
      <c r="AN31" s="94">
        <v>2.07</v>
      </c>
      <c r="AO31" s="94">
        <v>3.51</v>
      </c>
      <c r="AP31" s="94">
        <v>3.51</v>
      </c>
      <c r="AQ31" s="94">
        <v>16.08</v>
      </c>
      <c r="AR31" s="94">
        <v>10.35</v>
      </c>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0"/>
      <c r="CB31" s="10"/>
      <c r="CC31" s="10"/>
      <c r="CD31" s="10"/>
      <c r="CE31" s="10"/>
      <c r="CF31" s="10"/>
      <c r="CG31" s="10"/>
      <c r="CH31" s="10"/>
      <c r="CI31" s="10"/>
      <c r="CJ31" s="10"/>
      <c r="CK31" s="10"/>
      <c r="CL31" s="10"/>
    </row>
    <row r="32" spans="1:90" ht="14.25">
      <c r="A32" s="55" t="s">
        <v>283</v>
      </c>
      <c r="B32" s="315" t="s">
        <v>20</v>
      </c>
      <c r="C32" s="367"/>
      <c r="D32" s="94" t="s">
        <v>471</v>
      </c>
      <c r="E32" s="150">
        <f>(0.6*3)*1.19</f>
        <v>2.142</v>
      </c>
      <c r="F32" s="94"/>
      <c r="G32" s="113">
        <v>1.7492999999999999</v>
      </c>
      <c r="H32" s="94">
        <v>1.38</v>
      </c>
      <c r="I32" s="113">
        <v>1.77</v>
      </c>
      <c r="J32" s="258" t="s">
        <v>551</v>
      </c>
      <c r="K32" s="258">
        <v>1.74</v>
      </c>
      <c r="L32" s="258">
        <v>0</v>
      </c>
      <c r="M32" s="258">
        <v>1.39</v>
      </c>
      <c r="N32" s="258">
        <v>0</v>
      </c>
      <c r="O32" s="258">
        <v>0</v>
      </c>
      <c r="P32" s="113">
        <v>1.77</v>
      </c>
      <c r="Q32" s="258">
        <v>3.18</v>
      </c>
      <c r="R32" s="258" t="s">
        <v>551</v>
      </c>
      <c r="S32" s="127">
        <v>1.39</v>
      </c>
      <c r="T32" s="94">
        <v>2.64</v>
      </c>
      <c r="U32" s="124"/>
      <c r="V32" s="135">
        <v>2.5704000000000002</v>
      </c>
      <c r="W32" s="135">
        <v>2.19</v>
      </c>
      <c r="X32" s="135">
        <v>1.68</v>
      </c>
      <c r="Y32" s="19">
        <v>2.11</v>
      </c>
      <c r="Z32" s="19">
        <v>2.11</v>
      </c>
      <c r="AA32" s="94">
        <v>2.21</v>
      </c>
      <c r="AB32" s="152">
        <v>0</v>
      </c>
      <c r="AC32" s="113">
        <v>0</v>
      </c>
      <c r="AD32" s="94">
        <v>2.25</v>
      </c>
      <c r="AE32" s="113">
        <v>8.2</v>
      </c>
      <c r="AF32" s="94">
        <v>2.25</v>
      </c>
      <c r="AG32" s="113">
        <v>18.57</v>
      </c>
      <c r="AH32" s="94">
        <v>13.57</v>
      </c>
      <c r="AI32" s="94">
        <v>1.89</v>
      </c>
      <c r="AJ32" s="94">
        <v>1.89</v>
      </c>
      <c r="AK32" s="113">
        <v>1.42</v>
      </c>
      <c r="AL32" s="94">
        <v>2.07</v>
      </c>
      <c r="AM32" s="113">
        <v>2.1</v>
      </c>
      <c r="AN32" s="94">
        <v>2.07</v>
      </c>
      <c r="AO32" s="94">
        <v>3.51</v>
      </c>
      <c r="AP32" s="94">
        <v>3.51</v>
      </c>
      <c r="AQ32" s="94">
        <v>16.08</v>
      </c>
      <c r="AR32" s="94">
        <v>10.35</v>
      </c>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0"/>
      <c r="CB32" s="10"/>
      <c r="CC32" s="10"/>
      <c r="CD32" s="10"/>
      <c r="CE32" s="10"/>
      <c r="CF32" s="10"/>
      <c r="CG32" s="10"/>
      <c r="CH32" s="10"/>
      <c r="CI32" s="10"/>
      <c r="CJ32" s="10"/>
      <c r="CK32" s="10"/>
      <c r="CL32" s="10"/>
    </row>
    <row r="33" spans="1:90" ht="14.25" customHeight="1">
      <c r="A33" s="55" t="s">
        <v>180</v>
      </c>
      <c r="B33" s="315" t="s">
        <v>284</v>
      </c>
      <c r="C33" s="367"/>
      <c r="D33" s="113"/>
      <c r="E33" s="150"/>
      <c r="F33" s="94"/>
      <c r="G33" s="113"/>
      <c r="H33" s="94" t="s">
        <v>389</v>
      </c>
      <c r="I33" s="94"/>
      <c r="J33" s="127"/>
      <c r="K33" s="127"/>
      <c r="L33" s="127"/>
      <c r="M33" s="127"/>
      <c r="N33" s="127"/>
      <c r="O33" s="127"/>
      <c r="P33" s="94"/>
      <c r="Q33" s="127"/>
      <c r="R33" s="127"/>
      <c r="S33" s="127"/>
      <c r="T33" s="94"/>
      <c r="U33" s="124"/>
      <c r="V33" s="135">
        <v>0</v>
      </c>
      <c r="W33" s="135"/>
      <c r="X33" s="135"/>
      <c r="Y33" s="19"/>
      <c r="Z33" s="19"/>
      <c r="AA33" s="94"/>
      <c r="AB33" s="153"/>
      <c r="AC33" s="113"/>
      <c r="AD33" s="94"/>
      <c r="AE33" s="113"/>
      <c r="AF33" s="94"/>
      <c r="AG33" s="94"/>
      <c r="AH33" s="251"/>
      <c r="AI33" s="94"/>
      <c r="AJ33" s="94"/>
      <c r="AK33" s="94"/>
      <c r="AL33" s="94"/>
      <c r="AM33" s="94"/>
      <c r="AN33" s="94"/>
      <c r="AO33" s="94">
        <v>14.22</v>
      </c>
      <c r="AP33" s="94">
        <v>14.22</v>
      </c>
      <c r="AQ33" s="94">
        <v>16.08</v>
      </c>
      <c r="AR33" s="94">
        <v>10.35</v>
      </c>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0"/>
      <c r="CB33" s="10"/>
      <c r="CC33" s="10"/>
      <c r="CD33" s="10"/>
      <c r="CE33" s="10"/>
      <c r="CF33" s="10"/>
      <c r="CG33" s="10"/>
      <c r="CH33" s="10"/>
      <c r="CI33" s="10"/>
      <c r="CJ33" s="10"/>
      <c r="CK33" s="10"/>
      <c r="CL33" s="10"/>
    </row>
    <row r="34" spans="1:90" ht="14.25">
      <c r="A34" s="55" t="s">
        <v>285</v>
      </c>
      <c r="B34" s="315" t="s">
        <v>13</v>
      </c>
      <c r="C34" s="367"/>
      <c r="D34" s="94" t="s">
        <v>471</v>
      </c>
      <c r="E34" s="150">
        <f>(4.2*3)*1.19</f>
        <v>14.994000000000002</v>
      </c>
      <c r="F34" s="151">
        <v>14.1</v>
      </c>
      <c r="G34" s="113">
        <v>15.3153</v>
      </c>
      <c r="H34" s="94" t="s">
        <v>390</v>
      </c>
      <c r="I34" s="94">
        <v>17.67</v>
      </c>
      <c r="J34" s="258">
        <v>15.3</v>
      </c>
      <c r="K34" s="127">
        <v>13.89</v>
      </c>
      <c r="L34" s="127">
        <v>13.89</v>
      </c>
      <c r="M34" s="127">
        <v>13.17</v>
      </c>
      <c r="N34" s="127">
        <v>13.17</v>
      </c>
      <c r="O34" s="127">
        <v>17.67</v>
      </c>
      <c r="P34" s="94">
        <v>17.67</v>
      </c>
      <c r="Q34" s="127">
        <v>13.89</v>
      </c>
      <c r="R34" s="258">
        <v>15.3</v>
      </c>
      <c r="S34" s="127">
        <v>13.17</v>
      </c>
      <c r="T34" s="94">
        <v>11.4</v>
      </c>
      <c r="U34" s="124"/>
      <c r="V34" s="135">
        <v>14.2443</v>
      </c>
      <c r="W34" s="135">
        <v>18.69</v>
      </c>
      <c r="X34" s="135">
        <v>16.17</v>
      </c>
      <c r="Y34" s="19">
        <v>14.1</v>
      </c>
      <c r="Z34" s="19">
        <v>15.35</v>
      </c>
      <c r="AA34" s="94">
        <v>15.71</v>
      </c>
      <c r="AB34" s="152">
        <v>15.35</v>
      </c>
      <c r="AC34" s="113">
        <v>16.49</v>
      </c>
      <c r="AD34" s="113">
        <v>19.49</v>
      </c>
      <c r="AE34" s="113">
        <v>25.44</v>
      </c>
      <c r="AF34" s="113">
        <v>15.32</v>
      </c>
      <c r="AG34" s="113">
        <v>18.57</v>
      </c>
      <c r="AH34" s="94">
        <v>13.57</v>
      </c>
      <c r="AI34" s="94">
        <v>14.85</v>
      </c>
      <c r="AJ34" s="94">
        <v>14.85</v>
      </c>
      <c r="AK34" s="113">
        <v>13.2</v>
      </c>
      <c r="AL34" s="94">
        <v>14.64</v>
      </c>
      <c r="AM34" s="94">
        <v>14.82</v>
      </c>
      <c r="AN34" s="113">
        <v>15.9</v>
      </c>
      <c r="AO34" s="94">
        <v>14.22</v>
      </c>
      <c r="AP34" s="94">
        <v>14.22</v>
      </c>
      <c r="AQ34" s="94">
        <v>16.08</v>
      </c>
      <c r="AR34" s="94">
        <v>10.35</v>
      </c>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0"/>
      <c r="CB34" s="10"/>
      <c r="CC34" s="10"/>
      <c r="CD34" s="10"/>
      <c r="CE34" s="10"/>
      <c r="CF34" s="10"/>
      <c r="CG34" s="10"/>
      <c r="CH34" s="10"/>
      <c r="CI34" s="10"/>
      <c r="CJ34" s="10"/>
      <c r="CK34" s="10"/>
      <c r="CL34" s="10"/>
    </row>
    <row r="35" spans="1:90" ht="14.25">
      <c r="A35" s="55" t="s">
        <v>286</v>
      </c>
      <c r="B35" s="315" t="s">
        <v>16</v>
      </c>
      <c r="C35" s="367"/>
      <c r="D35" s="94" t="s">
        <v>471</v>
      </c>
      <c r="E35" s="150">
        <f>(4.2*3)*1.19</f>
        <v>14.994000000000002</v>
      </c>
      <c r="F35" s="151">
        <v>14.1</v>
      </c>
      <c r="G35" s="113">
        <v>15.3153</v>
      </c>
      <c r="H35" s="94" t="s">
        <v>390</v>
      </c>
      <c r="I35" s="94">
        <v>12.57</v>
      </c>
      <c r="J35" s="258">
        <v>13.8</v>
      </c>
      <c r="K35" s="127">
        <v>13.89</v>
      </c>
      <c r="L35" s="127">
        <v>13.89</v>
      </c>
      <c r="M35" s="127">
        <v>13.17</v>
      </c>
      <c r="N35" s="127">
        <v>13.17</v>
      </c>
      <c r="O35" s="127">
        <v>12.57</v>
      </c>
      <c r="P35" s="94">
        <v>12.57</v>
      </c>
      <c r="Q35" s="127">
        <v>13.89</v>
      </c>
      <c r="R35" s="258">
        <v>13.8</v>
      </c>
      <c r="S35" s="127">
        <v>13.17</v>
      </c>
      <c r="T35" s="94">
        <v>11.4</v>
      </c>
      <c r="U35" s="124"/>
      <c r="V35" s="135">
        <v>14.2443</v>
      </c>
      <c r="W35" s="135">
        <v>13.86</v>
      </c>
      <c r="X35" s="135">
        <v>13.77</v>
      </c>
      <c r="Y35" s="19">
        <v>14.1</v>
      </c>
      <c r="Z35" s="19">
        <v>14.99</v>
      </c>
      <c r="AA35" s="94">
        <v>15.35</v>
      </c>
      <c r="AB35" s="152">
        <v>15.35</v>
      </c>
      <c r="AC35" s="113">
        <v>16.49</v>
      </c>
      <c r="AD35" s="113">
        <v>19.49</v>
      </c>
      <c r="AE35" s="113">
        <v>25.44</v>
      </c>
      <c r="AF35" s="113">
        <v>15.32</v>
      </c>
      <c r="AG35" s="113">
        <v>18.57</v>
      </c>
      <c r="AH35" s="94">
        <v>13.57</v>
      </c>
      <c r="AI35" s="94">
        <v>14.85</v>
      </c>
      <c r="AJ35" s="94">
        <v>14.85</v>
      </c>
      <c r="AK35" s="113">
        <v>13.2</v>
      </c>
      <c r="AL35" s="94">
        <v>14.64</v>
      </c>
      <c r="AM35" s="94">
        <v>14.82</v>
      </c>
      <c r="AN35" s="113">
        <v>15.9</v>
      </c>
      <c r="AO35" s="94">
        <v>14.22</v>
      </c>
      <c r="AP35" s="94">
        <v>14.22</v>
      </c>
      <c r="AQ35" s="94">
        <v>16.08</v>
      </c>
      <c r="AR35" s="94">
        <v>10.35</v>
      </c>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0"/>
      <c r="CB35" s="10"/>
      <c r="CC35" s="10"/>
      <c r="CD35" s="10"/>
      <c r="CE35" s="10"/>
      <c r="CF35" s="10"/>
      <c r="CG35" s="10"/>
      <c r="CH35" s="10"/>
      <c r="CI35" s="10"/>
      <c r="CJ35" s="10"/>
      <c r="CK35" s="10"/>
      <c r="CL35" s="10"/>
    </row>
    <row r="36" spans="1:90" ht="14.25">
      <c r="A36" s="55" t="s">
        <v>287</v>
      </c>
      <c r="B36" s="315" t="s">
        <v>20</v>
      </c>
      <c r="C36" s="367"/>
      <c r="D36" s="94" t="s">
        <v>471</v>
      </c>
      <c r="E36" s="150">
        <f>(4.2*3)*1.19</f>
        <v>14.994000000000002</v>
      </c>
      <c r="F36" s="94"/>
      <c r="G36" s="113">
        <v>15.3153</v>
      </c>
      <c r="H36" s="94" t="s">
        <v>390</v>
      </c>
      <c r="I36" s="94">
        <v>12.57</v>
      </c>
      <c r="J36" s="258">
        <v>13.8</v>
      </c>
      <c r="K36" s="127">
        <v>13.89</v>
      </c>
      <c r="L36" s="127">
        <v>13.89</v>
      </c>
      <c r="M36" s="127">
        <v>13.17</v>
      </c>
      <c r="N36" s="127">
        <v>13.17</v>
      </c>
      <c r="O36" s="127">
        <v>12.57</v>
      </c>
      <c r="P36" s="94">
        <v>12.57</v>
      </c>
      <c r="Q36" s="127">
        <v>13.89</v>
      </c>
      <c r="R36" s="258">
        <v>13.8</v>
      </c>
      <c r="S36" s="127">
        <v>13.17</v>
      </c>
      <c r="T36" s="94">
        <v>11.4</v>
      </c>
      <c r="U36" s="124"/>
      <c r="V36" s="135">
        <v>14.2443</v>
      </c>
      <c r="W36" s="135">
        <v>13.86</v>
      </c>
      <c r="X36" s="135">
        <v>13.77</v>
      </c>
      <c r="Y36" s="19">
        <v>14.1</v>
      </c>
      <c r="Z36" s="19">
        <v>14.99</v>
      </c>
      <c r="AA36" s="94">
        <v>15.35</v>
      </c>
      <c r="AB36" s="152">
        <v>15.35</v>
      </c>
      <c r="AC36" s="94">
        <v>16.49</v>
      </c>
      <c r="AD36" s="94">
        <v>19.49</v>
      </c>
      <c r="AE36" s="113">
        <v>25.44</v>
      </c>
      <c r="AF36" s="94">
        <v>15.32</v>
      </c>
      <c r="AG36" s="113">
        <v>18.57</v>
      </c>
      <c r="AH36" s="94">
        <v>13.57</v>
      </c>
      <c r="AI36" s="94">
        <v>14.85</v>
      </c>
      <c r="AJ36" s="94">
        <v>14.85</v>
      </c>
      <c r="AK36" s="113">
        <v>13.2</v>
      </c>
      <c r="AL36" s="94">
        <v>14.64</v>
      </c>
      <c r="AM36" s="94">
        <v>14.82</v>
      </c>
      <c r="AN36" s="113">
        <v>15.9</v>
      </c>
      <c r="AO36" s="94">
        <v>14.22</v>
      </c>
      <c r="AP36" s="94">
        <v>14.22</v>
      </c>
      <c r="AQ36" s="94">
        <v>16.08</v>
      </c>
      <c r="AR36" s="94">
        <v>10.35</v>
      </c>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0"/>
      <c r="CB36" s="10"/>
      <c r="CC36" s="10"/>
      <c r="CD36" s="10"/>
      <c r="CE36" s="10"/>
      <c r="CF36" s="10"/>
      <c r="CG36" s="10"/>
      <c r="CH36" s="10"/>
      <c r="CI36" s="10"/>
      <c r="CJ36" s="10"/>
      <c r="CK36" s="10"/>
      <c r="CL36" s="10"/>
    </row>
    <row r="37" spans="1:90" ht="14.25">
      <c r="A37" s="56" t="s">
        <v>134</v>
      </c>
      <c r="B37" s="428" t="s">
        <v>288</v>
      </c>
      <c r="C37" s="429"/>
      <c r="D37" s="113"/>
      <c r="E37" s="150"/>
      <c r="F37" s="94"/>
      <c r="G37" s="113"/>
      <c r="H37" s="94"/>
      <c r="I37" s="94"/>
      <c r="J37" s="127"/>
      <c r="K37" s="127"/>
      <c r="L37" s="127"/>
      <c r="M37" s="127"/>
      <c r="N37" s="127"/>
      <c r="O37" s="127"/>
      <c r="P37" s="94"/>
      <c r="Q37" s="127"/>
      <c r="R37" s="127"/>
      <c r="S37" s="127"/>
      <c r="T37" s="94"/>
      <c r="U37" s="124"/>
      <c r="V37" s="135">
        <v>0</v>
      </c>
      <c r="W37" s="135"/>
      <c r="X37" s="135"/>
      <c r="Y37" s="122"/>
      <c r="Z37" s="122"/>
      <c r="AA37" s="94"/>
      <c r="AB37" s="153"/>
      <c r="AC37" s="94"/>
      <c r="AD37" s="94"/>
      <c r="AE37" s="113"/>
      <c r="AF37" s="94"/>
      <c r="AG37" s="94"/>
      <c r="AH37" s="251"/>
      <c r="AI37" s="94"/>
      <c r="AJ37" s="94"/>
      <c r="AK37" s="94"/>
      <c r="AL37" s="94"/>
      <c r="AM37" s="94"/>
      <c r="AN37" s="94"/>
      <c r="AO37" s="94"/>
      <c r="AP37" s="94"/>
      <c r="AQ37" s="94"/>
      <c r="AR37" s="94"/>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0"/>
      <c r="CB37" s="10"/>
      <c r="CC37" s="10"/>
      <c r="CD37" s="10"/>
      <c r="CE37" s="10"/>
      <c r="CF37" s="10"/>
      <c r="CG37" s="10"/>
      <c r="CH37" s="10"/>
      <c r="CI37" s="10"/>
      <c r="CJ37" s="10"/>
      <c r="CK37" s="10"/>
      <c r="CL37" s="10"/>
    </row>
    <row r="38" spans="1:90" ht="14.25" customHeight="1">
      <c r="A38" s="55" t="s">
        <v>289</v>
      </c>
      <c r="B38" s="315" t="s">
        <v>290</v>
      </c>
      <c r="C38" s="367"/>
      <c r="D38" s="113"/>
      <c r="E38" s="150"/>
      <c r="F38" s="94"/>
      <c r="G38" s="113"/>
      <c r="H38" s="94"/>
      <c r="I38" s="94"/>
      <c r="J38" s="127"/>
      <c r="K38" s="127"/>
      <c r="L38" s="127"/>
      <c r="M38" s="127"/>
      <c r="N38" s="127"/>
      <c r="O38" s="127"/>
      <c r="P38" s="94"/>
      <c r="Q38" s="127"/>
      <c r="R38" s="127"/>
      <c r="S38" s="127"/>
      <c r="T38" s="94"/>
      <c r="U38" s="124"/>
      <c r="V38" s="135">
        <v>0</v>
      </c>
      <c r="W38" s="135"/>
      <c r="X38" s="135"/>
      <c r="Y38" s="19"/>
      <c r="Z38" s="19"/>
      <c r="AA38" s="94"/>
      <c r="AB38" s="153"/>
      <c r="AC38" s="94"/>
      <c r="AD38" s="94"/>
      <c r="AE38" s="113"/>
      <c r="AF38" s="94"/>
      <c r="AG38" s="94"/>
      <c r="AH38" s="251"/>
      <c r="AI38" s="94"/>
      <c r="AJ38" s="94"/>
      <c r="AK38" s="94"/>
      <c r="AL38" s="94"/>
      <c r="AM38" s="94"/>
      <c r="AN38" s="94"/>
      <c r="AO38" s="94" t="s">
        <v>492</v>
      </c>
      <c r="AP38" s="94">
        <v>3.51</v>
      </c>
      <c r="AQ38" s="94">
        <v>16.08</v>
      </c>
      <c r="AR38" s="94">
        <v>10.35</v>
      </c>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0"/>
      <c r="CB38" s="10"/>
      <c r="CC38" s="10"/>
      <c r="CD38" s="10"/>
      <c r="CE38" s="10"/>
      <c r="CF38" s="10"/>
      <c r="CG38" s="10"/>
      <c r="CH38" s="10"/>
      <c r="CI38" s="10"/>
      <c r="CJ38" s="10"/>
      <c r="CK38" s="10"/>
      <c r="CL38" s="10"/>
    </row>
    <row r="39" spans="1:90" ht="14.25">
      <c r="A39" s="55" t="s">
        <v>291</v>
      </c>
      <c r="B39" s="315" t="s">
        <v>13</v>
      </c>
      <c r="C39" s="367"/>
      <c r="D39" s="94" t="s">
        <v>471</v>
      </c>
      <c r="E39" s="150">
        <f>(1.3*3)*1.19</f>
        <v>4.641</v>
      </c>
      <c r="F39" s="94">
        <v>3.57</v>
      </c>
      <c r="G39" s="113">
        <v>4.4268</v>
      </c>
      <c r="H39" s="113">
        <v>2.1</v>
      </c>
      <c r="I39" s="113">
        <v>4.71</v>
      </c>
      <c r="J39" s="258" t="s">
        <v>551</v>
      </c>
      <c r="K39" s="258">
        <v>0</v>
      </c>
      <c r="L39" s="258">
        <v>0</v>
      </c>
      <c r="M39" s="258">
        <v>0</v>
      </c>
      <c r="N39" s="258">
        <v>0</v>
      </c>
      <c r="O39" s="258">
        <v>0</v>
      </c>
      <c r="P39" s="113">
        <v>4.71</v>
      </c>
      <c r="Q39" s="258">
        <v>3.18</v>
      </c>
      <c r="R39" s="258" t="s">
        <v>551</v>
      </c>
      <c r="S39" s="127">
        <v>0</v>
      </c>
      <c r="T39" s="94">
        <v>2.64</v>
      </c>
      <c r="U39" s="124"/>
      <c r="V39" s="135">
        <v>0</v>
      </c>
      <c r="W39" s="135">
        <v>4.65</v>
      </c>
      <c r="X39" s="135">
        <v>3.75</v>
      </c>
      <c r="Y39" s="19">
        <v>0</v>
      </c>
      <c r="Z39" s="19">
        <v>2.14</v>
      </c>
      <c r="AA39" s="94">
        <v>2.32</v>
      </c>
      <c r="AB39" s="152">
        <v>0</v>
      </c>
      <c r="AC39" s="113">
        <v>4.5</v>
      </c>
      <c r="AD39" s="94">
        <v>4.75</v>
      </c>
      <c r="AE39" s="113">
        <v>10.7</v>
      </c>
      <c r="AF39" s="94">
        <v>3.89</v>
      </c>
      <c r="AG39" s="94">
        <v>11.07</v>
      </c>
      <c r="AH39" s="94">
        <v>7.85</v>
      </c>
      <c r="AI39" s="94">
        <v>5.52</v>
      </c>
      <c r="AJ39" s="94">
        <v>3.75</v>
      </c>
      <c r="AK39" s="156">
        <v>0</v>
      </c>
      <c r="AL39" s="94">
        <v>2.46</v>
      </c>
      <c r="AM39" s="94">
        <v>5.04</v>
      </c>
      <c r="AN39" s="94">
        <v>5.64</v>
      </c>
      <c r="AO39" s="94" t="s">
        <v>492</v>
      </c>
      <c r="AP39" s="94">
        <v>3.51</v>
      </c>
      <c r="AQ39" s="94">
        <v>16.08</v>
      </c>
      <c r="AR39" s="94">
        <v>10.35</v>
      </c>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0"/>
      <c r="CB39" s="10"/>
      <c r="CC39" s="10"/>
      <c r="CD39" s="10"/>
      <c r="CE39" s="10"/>
      <c r="CF39" s="10"/>
      <c r="CG39" s="10"/>
      <c r="CH39" s="10"/>
      <c r="CI39" s="10"/>
      <c r="CJ39" s="10"/>
      <c r="CK39" s="10"/>
      <c r="CL39" s="10"/>
    </row>
    <row r="40" spans="1:90" ht="14.25">
      <c r="A40" s="55" t="s">
        <v>292</v>
      </c>
      <c r="B40" s="315" t="s">
        <v>16</v>
      </c>
      <c r="C40" s="367"/>
      <c r="D40" s="94" t="s">
        <v>471</v>
      </c>
      <c r="E40" s="150">
        <f>(0.6*3)*1.19</f>
        <v>2.142</v>
      </c>
      <c r="F40" s="113">
        <v>2.142</v>
      </c>
      <c r="G40" s="113">
        <v>3.0344999999999995</v>
      </c>
      <c r="H40" s="113">
        <v>1.2</v>
      </c>
      <c r="I40" s="113">
        <v>2.22</v>
      </c>
      <c r="J40" s="258" t="s">
        <v>551</v>
      </c>
      <c r="K40" s="258">
        <v>0</v>
      </c>
      <c r="L40" s="258">
        <v>0</v>
      </c>
      <c r="M40" s="258">
        <v>0</v>
      </c>
      <c r="N40" s="258">
        <v>0</v>
      </c>
      <c r="O40" s="258">
        <v>0</v>
      </c>
      <c r="P40" s="113">
        <v>2.22</v>
      </c>
      <c r="Q40" s="258">
        <v>3.18</v>
      </c>
      <c r="R40" s="258" t="s">
        <v>551</v>
      </c>
      <c r="S40" s="127">
        <v>0</v>
      </c>
      <c r="T40" s="94">
        <v>2.64</v>
      </c>
      <c r="U40" s="124"/>
      <c r="V40" s="135">
        <v>0</v>
      </c>
      <c r="W40" s="135">
        <v>2.19</v>
      </c>
      <c r="X40" s="135">
        <v>2.07</v>
      </c>
      <c r="Y40" s="19">
        <v>0</v>
      </c>
      <c r="Z40" s="19">
        <v>1.43</v>
      </c>
      <c r="AA40" s="94">
        <v>1.61</v>
      </c>
      <c r="AB40" s="152">
        <v>0</v>
      </c>
      <c r="AC40" s="113">
        <v>0</v>
      </c>
      <c r="AD40" s="113">
        <v>2.25</v>
      </c>
      <c r="AE40" s="113">
        <v>8.2</v>
      </c>
      <c r="AF40" s="113">
        <v>2.25</v>
      </c>
      <c r="AG40" s="94">
        <v>11.07</v>
      </c>
      <c r="AH40" s="94">
        <v>7.85</v>
      </c>
      <c r="AI40" s="94">
        <v>2.85</v>
      </c>
      <c r="AJ40" s="94">
        <v>1.89</v>
      </c>
      <c r="AK40" s="156">
        <v>0</v>
      </c>
      <c r="AL40" s="94">
        <v>1.56</v>
      </c>
      <c r="AM40" s="94">
        <v>2.52</v>
      </c>
      <c r="AN40" s="94">
        <v>2.82</v>
      </c>
      <c r="AO40" s="94" t="s">
        <v>492</v>
      </c>
      <c r="AP40" s="94">
        <v>3.51</v>
      </c>
      <c r="AQ40" s="94">
        <v>16.08</v>
      </c>
      <c r="AR40" s="94">
        <v>10.35</v>
      </c>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0"/>
      <c r="CB40" s="10"/>
      <c r="CC40" s="10"/>
      <c r="CD40" s="10"/>
      <c r="CE40" s="10"/>
      <c r="CF40" s="10"/>
      <c r="CG40" s="10"/>
      <c r="CH40" s="10"/>
      <c r="CI40" s="10"/>
      <c r="CJ40" s="10"/>
      <c r="CK40" s="10"/>
      <c r="CL40" s="10"/>
    </row>
    <row r="41" spans="1:90" ht="14.25">
      <c r="A41" s="55" t="s">
        <v>293</v>
      </c>
      <c r="B41" s="315" t="s">
        <v>20</v>
      </c>
      <c r="C41" s="367"/>
      <c r="D41" s="94" t="s">
        <v>471</v>
      </c>
      <c r="E41" s="150">
        <f>(0.6*3)*1.19</f>
        <v>2.142</v>
      </c>
      <c r="F41" s="94"/>
      <c r="G41" s="113">
        <v>3.0344999999999995</v>
      </c>
      <c r="H41" s="113">
        <v>1.2</v>
      </c>
      <c r="I41" s="113">
        <v>2.22</v>
      </c>
      <c r="J41" s="258" t="s">
        <v>551</v>
      </c>
      <c r="K41" s="258">
        <v>0</v>
      </c>
      <c r="L41" s="258">
        <v>0</v>
      </c>
      <c r="M41" s="258">
        <v>0</v>
      </c>
      <c r="N41" s="258">
        <v>0</v>
      </c>
      <c r="O41" s="258">
        <v>0</v>
      </c>
      <c r="P41" s="113">
        <v>2.22</v>
      </c>
      <c r="Q41" s="258">
        <v>3.18</v>
      </c>
      <c r="R41" s="258" t="s">
        <v>551</v>
      </c>
      <c r="S41" s="127">
        <v>0</v>
      </c>
      <c r="T41" s="94">
        <v>2.64</v>
      </c>
      <c r="U41" s="124"/>
      <c r="V41" s="135">
        <v>0</v>
      </c>
      <c r="W41" s="135">
        <v>2.19</v>
      </c>
      <c r="X41" s="135">
        <v>1.68</v>
      </c>
      <c r="Y41" s="19">
        <v>0</v>
      </c>
      <c r="Z41" s="19">
        <v>1.43</v>
      </c>
      <c r="AA41" s="94">
        <v>1.61</v>
      </c>
      <c r="AB41" s="152">
        <v>0</v>
      </c>
      <c r="AC41" s="113">
        <v>0</v>
      </c>
      <c r="AD41" s="94">
        <v>2.25</v>
      </c>
      <c r="AE41" s="113">
        <v>8.2</v>
      </c>
      <c r="AF41" s="94">
        <v>2.25</v>
      </c>
      <c r="AG41" s="94">
        <v>11.07</v>
      </c>
      <c r="AH41" s="94">
        <v>7.85</v>
      </c>
      <c r="AI41" s="94">
        <v>2.04</v>
      </c>
      <c r="AJ41" s="94">
        <v>1.89</v>
      </c>
      <c r="AK41" s="156">
        <v>0</v>
      </c>
      <c r="AL41" s="94">
        <v>1.56</v>
      </c>
      <c r="AM41" s="94">
        <v>2.52</v>
      </c>
      <c r="AN41" s="94">
        <v>2.82</v>
      </c>
      <c r="AO41" s="94" t="s">
        <v>492</v>
      </c>
      <c r="AP41" s="94">
        <v>3.51</v>
      </c>
      <c r="AQ41" s="94">
        <v>16.08</v>
      </c>
      <c r="AR41" s="94">
        <v>10.35</v>
      </c>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0"/>
      <c r="CB41" s="10"/>
      <c r="CC41" s="10"/>
      <c r="CD41" s="10"/>
      <c r="CE41" s="10"/>
      <c r="CF41" s="10"/>
      <c r="CG41" s="10"/>
      <c r="CH41" s="10"/>
      <c r="CI41" s="10"/>
      <c r="CJ41" s="10"/>
      <c r="CK41" s="10"/>
      <c r="CL41" s="10"/>
    </row>
    <row r="42" spans="1:90" ht="14.25" customHeight="1">
      <c r="A42" s="55" t="s">
        <v>294</v>
      </c>
      <c r="B42" s="315" t="s">
        <v>295</v>
      </c>
      <c r="C42" s="367"/>
      <c r="D42" s="94"/>
      <c r="E42" s="150"/>
      <c r="F42" s="94"/>
      <c r="G42" s="113"/>
      <c r="H42" s="94"/>
      <c r="I42" s="94"/>
      <c r="J42" s="259"/>
      <c r="K42" s="259"/>
      <c r="L42" s="259"/>
      <c r="M42" s="127"/>
      <c r="N42" s="127"/>
      <c r="O42" s="127"/>
      <c r="P42" s="94"/>
      <c r="Q42" s="127"/>
      <c r="R42" s="259"/>
      <c r="S42" s="133"/>
      <c r="T42" s="134"/>
      <c r="U42" s="124"/>
      <c r="V42" s="135">
        <v>0</v>
      </c>
      <c r="W42" s="135"/>
      <c r="X42" s="135"/>
      <c r="Y42" s="19"/>
      <c r="Z42" s="19"/>
      <c r="AA42" s="94"/>
      <c r="AB42" s="153"/>
      <c r="AC42" s="113"/>
      <c r="AD42" s="94"/>
      <c r="AE42" s="113"/>
      <c r="AF42" s="94"/>
      <c r="AG42" s="94"/>
      <c r="AH42" s="251"/>
      <c r="AI42" s="94"/>
      <c r="AJ42" s="94"/>
      <c r="AK42" s="94"/>
      <c r="AL42" s="94"/>
      <c r="AM42" s="94"/>
      <c r="AN42" s="94"/>
      <c r="AO42" s="94">
        <v>3.51</v>
      </c>
      <c r="AP42" s="94">
        <v>3.51</v>
      </c>
      <c r="AQ42" s="94">
        <v>16.08</v>
      </c>
      <c r="AR42" s="94">
        <v>10.35</v>
      </c>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0"/>
      <c r="CB42" s="10"/>
      <c r="CC42" s="10"/>
      <c r="CD42" s="10"/>
      <c r="CE42" s="10"/>
      <c r="CF42" s="10"/>
      <c r="CG42" s="10"/>
      <c r="CH42" s="10"/>
      <c r="CI42" s="10"/>
      <c r="CJ42" s="10"/>
      <c r="CK42" s="10"/>
      <c r="CL42" s="10"/>
    </row>
    <row r="43" spans="1:90" ht="14.25">
      <c r="A43" s="55" t="s">
        <v>296</v>
      </c>
      <c r="B43" s="315" t="s">
        <v>13</v>
      </c>
      <c r="C43" s="367"/>
      <c r="D43" s="94" t="s">
        <v>471</v>
      </c>
      <c r="E43" s="150">
        <f>(1.3*3)*1.19</f>
        <v>4.641</v>
      </c>
      <c r="F43" s="113">
        <v>4.284</v>
      </c>
      <c r="G43" s="113">
        <v>4.4268</v>
      </c>
      <c r="H43" s="94">
        <v>2.76</v>
      </c>
      <c r="I43" s="94">
        <v>4.71</v>
      </c>
      <c r="J43" s="258" t="s">
        <v>551</v>
      </c>
      <c r="K43" s="258">
        <v>2.82</v>
      </c>
      <c r="L43" s="258">
        <v>0</v>
      </c>
      <c r="M43" s="258">
        <v>2.46</v>
      </c>
      <c r="N43" s="258">
        <v>0</v>
      </c>
      <c r="O43" s="258">
        <v>0</v>
      </c>
      <c r="P43" s="94">
        <v>4.71</v>
      </c>
      <c r="Q43" s="258">
        <v>3.18</v>
      </c>
      <c r="R43" s="258" t="s">
        <v>551</v>
      </c>
      <c r="S43" s="127">
        <v>2.43</v>
      </c>
      <c r="T43" s="94">
        <v>2.64</v>
      </c>
      <c r="U43" s="124"/>
      <c r="V43" s="135">
        <v>3.3914999999999997</v>
      </c>
      <c r="W43" s="135">
        <v>4.65</v>
      </c>
      <c r="X43" s="135">
        <v>3.75</v>
      </c>
      <c r="Y43" s="19">
        <v>2.93</v>
      </c>
      <c r="Z43" s="19">
        <v>5.43</v>
      </c>
      <c r="AA43" s="94">
        <v>5.71</v>
      </c>
      <c r="AB43" s="152">
        <v>0</v>
      </c>
      <c r="AC43" s="94">
        <v>4.5</v>
      </c>
      <c r="AD43" s="113">
        <v>4.75</v>
      </c>
      <c r="AE43" s="113">
        <v>10.7</v>
      </c>
      <c r="AF43" s="113">
        <v>3.89</v>
      </c>
      <c r="AG43" s="113">
        <v>18.57</v>
      </c>
      <c r="AH43" s="94">
        <v>13.57</v>
      </c>
      <c r="AI43" s="94">
        <v>5.52</v>
      </c>
      <c r="AJ43" s="94">
        <v>3.75</v>
      </c>
      <c r="AK43" s="94">
        <v>2.68</v>
      </c>
      <c r="AL43" s="94">
        <v>4.92</v>
      </c>
      <c r="AM43" s="94">
        <v>6.51</v>
      </c>
      <c r="AN43" s="94">
        <v>5.64</v>
      </c>
      <c r="AO43" s="94">
        <v>3.51</v>
      </c>
      <c r="AP43" s="94">
        <v>3.51</v>
      </c>
      <c r="AQ43" s="94">
        <v>16.08</v>
      </c>
      <c r="AR43" s="94">
        <v>10.35</v>
      </c>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0"/>
      <c r="CB43" s="10"/>
      <c r="CC43" s="10"/>
      <c r="CD43" s="10"/>
      <c r="CE43" s="10"/>
      <c r="CF43" s="10"/>
      <c r="CG43" s="10"/>
      <c r="CH43" s="10"/>
      <c r="CI43" s="10"/>
      <c r="CJ43" s="10"/>
      <c r="CK43" s="10"/>
      <c r="CL43" s="10"/>
    </row>
    <row r="44" spans="1:90" ht="14.25">
      <c r="A44" s="55" t="s">
        <v>297</v>
      </c>
      <c r="B44" s="315" t="s">
        <v>16</v>
      </c>
      <c r="C44" s="367"/>
      <c r="D44" s="94" t="s">
        <v>471</v>
      </c>
      <c r="E44" s="150">
        <f>(0.6*3)*1.19</f>
        <v>2.142</v>
      </c>
      <c r="F44" s="94">
        <v>2.32</v>
      </c>
      <c r="G44" s="113">
        <v>3.0344999999999995</v>
      </c>
      <c r="H44" s="94">
        <v>1.38</v>
      </c>
      <c r="I44" s="94">
        <v>2.22</v>
      </c>
      <c r="J44" s="258" t="s">
        <v>551</v>
      </c>
      <c r="K44" s="258">
        <v>1.74</v>
      </c>
      <c r="L44" s="258">
        <v>0</v>
      </c>
      <c r="M44" s="258">
        <v>1.39</v>
      </c>
      <c r="N44" s="258">
        <v>0</v>
      </c>
      <c r="O44" s="258">
        <v>0</v>
      </c>
      <c r="P44" s="94">
        <v>2.22</v>
      </c>
      <c r="Q44" s="258">
        <v>3.18</v>
      </c>
      <c r="R44" s="258" t="s">
        <v>551</v>
      </c>
      <c r="S44" s="127">
        <v>1.39</v>
      </c>
      <c r="T44" s="94">
        <v>2.64</v>
      </c>
      <c r="U44" s="124"/>
      <c r="V44" s="135">
        <v>2.5704000000000002</v>
      </c>
      <c r="W44" s="135">
        <v>2.19</v>
      </c>
      <c r="X44" s="135">
        <v>2.07</v>
      </c>
      <c r="Y44" s="19">
        <v>2.11</v>
      </c>
      <c r="Z44" s="19">
        <v>2.86</v>
      </c>
      <c r="AA44" s="94">
        <v>3.03</v>
      </c>
      <c r="AB44" s="152">
        <v>0</v>
      </c>
      <c r="AC44" s="113">
        <v>0</v>
      </c>
      <c r="AD44" s="94">
        <v>2.25</v>
      </c>
      <c r="AE44" s="94">
        <v>8.2</v>
      </c>
      <c r="AF44" s="94">
        <v>2.25</v>
      </c>
      <c r="AG44" s="113">
        <v>18.57</v>
      </c>
      <c r="AH44" s="94">
        <v>13.57</v>
      </c>
      <c r="AI44" s="94">
        <v>2.85</v>
      </c>
      <c r="AJ44" s="94">
        <v>1.89</v>
      </c>
      <c r="AK44" s="94">
        <v>1.42</v>
      </c>
      <c r="AL44" s="94">
        <v>2.28</v>
      </c>
      <c r="AM44" s="94">
        <v>2.85</v>
      </c>
      <c r="AN44" s="94">
        <v>2.82</v>
      </c>
      <c r="AO44" s="94">
        <v>3.51</v>
      </c>
      <c r="AP44" s="94">
        <v>3.51</v>
      </c>
      <c r="AQ44" s="94">
        <v>16.08</v>
      </c>
      <c r="AR44" s="94">
        <v>10.35</v>
      </c>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0"/>
      <c r="CB44" s="10"/>
      <c r="CC44" s="10"/>
      <c r="CD44" s="10"/>
      <c r="CE44" s="10"/>
      <c r="CF44" s="10"/>
      <c r="CG44" s="10"/>
      <c r="CH44" s="10"/>
      <c r="CI44" s="10"/>
      <c r="CJ44" s="10"/>
      <c r="CK44" s="10"/>
      <c r="CL44" s="10"/>
    </row>
    <row r="45" spans="1:90" ht="14.25">
      <c r="A45" s="55" t="s">
        <v>298</v>
      </c>
      <c r="B45" s="315" t="s">
        <v>20</v>
      </c>
      <c r="C45" s="367"/>
      <c r="D45" s="94" t="s">
        <v>471</v>
      </c>
      <c r="E45" s="150">
        <f>(0.6*3)*1.19</f>
        <v>2.142</v>
      </c>
      <c r="F45" s="94"/>
      <c r="G45" s="113">
        <v>3.0344999999999995</v>
      </c>
      <c r="H45" s="94">
        <v>1.38</v>
      </c>
      <c r="I45" s="94">
        <v>2.22</v>
      </c>
      <c r="J45" s="127" t="s">
        <v>551</v>
      </c>
      <c r="K45" s="258">
        <v>1.74</v>
      </c>
      <c r="L45" s="258">
        <v>0</v>
      </c>
      <c r="M45" s="258">
        <v>1.39</v>
      </c>
      <c r="N45" s="258">
        <v>0</v>
      </c>
      <c r="O45" s="258">
        <v>0</v>
      </c>
      <c r="P45" s="94">
        <v>2.22</v>
      </c>
      <c r="Q45" s="258">
        <v>3.18</v>
      </c>
      <c r="R45" s="127"/>
      <c r="S45" s="127">
        <v>1.39</v>
      </c>
      <c r="T45" s="94">
        <v>2.64</v>
      </c>
      <c r="U45" s="124"/>
      <c r="V45" s="135">
        <v>2.5704000000000002</v>
      </c>
      <c r="W45" s="135">
        <v>2.19</v>
      </c>
      <c r="X45" s="135">
        <v>1.68</v>
      </c>
      <c r="Y45" s="19">
        <v>2.11</v>
      </c>
      <c r="Z45" s="19">
        <v>2.86</v>
      </c>
      <c r="AA45" s="94">
        <v>3.03</v>
      </c>
      <c r="AB45" s="152">
        <v>0</v>
      </c>
      <c r="AC45" s="113">
        <v>0</v>
      </c>
      <c r="AD45" s="94">
        <v>2.25</v>
      </c>
      <c r="AE45" s="94">
        <v>8.2</v>
      </c>
      <c r="AF45" s="94">
        <v>2.25</v>
      </c>
      <c r="AG45" s="113">
        <v>18.57</v>
      </c>
      <c r="AH45" s="94">
        <v>13.57</v>
      </c>
      <c r="AI45" s="94">
        <v>2.04</v>
      </c>
      <c r="AJ45" s="94">
        <v>1.89</v>
      </c>
      <c r="AK45" s="94">
        <v>1.42</v>
      </c>
      <c r="AL45" s="94">
        <v>2.28</v>
      </c>
      <c r="AM45" s="94">
        <v>2.85</v>
      </c>
      <c r="AN45" s="94">
        <v>2.82</v>
      </c>
      <c r="AO45" s="94">
        <v>3.51</v>
      </c>
      <c r="AP45" s="94">
        <v>3.51</v>
      </c>
      <c r="AQ45" s="94">
        <v>16.08</v>
      </c>
      <c r="AR45" s="94">
        <v>10.35</v>
      </c>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0"/>
      <c r="CB45" s="10"/>
      <c r="CC45" s="10"/>
      <c r="CD45" s="10"/>
      <c r="CE45" s="10"/>
      <c r="CF45" s="10"/>
      <c r="CG45" s="10"/>
      <c r="CH45" s="10"/>
      <c r="CI45" s="10"/>
      <c r="CJ45" s="10"/>
      <c r="CK45" s="10"/>
      <c r="CL45" s="10"/>
    </row>
    <row r="46" spans="1:90" ht="14.25" customHeight="1">
      <c r="A46" s="55" t="s">
        <v>299</v>
      </c>
      <c r="B46" s="315" t="s">
        <v>300</v>
      </c>
      <c r="C46" s="367"/>
      <c r="D46" s="113"/>
      <c r="E46" s="150"/>
      <c r="F46" s="94"/>
      <c r="G46" s="113"/>
      <c r="H46" s="94" t="s">
        <v>389</v>
      </c>
      <c r="I46" s="94"/>
      <c r="J46" s="94"/>
      <c r="K46" s="94"/>
      <c r="L46" s="94"/>
      <c r="M46" s="127"/>
      <c r="N46" s="94"/>
      <c r="O46" s="94"/>
      <c r="P46" s="94"/>
      <c r="Q46" s="127"/>
      <c r="R46" s="94"/>
      <c r="S46" s="94"/>
      <c r="T46" s="134"/>
      <c r="U46" s="94"/>
      <c r="V46" s="135">
        <v>0</v>
      </c>
      <c r="W46" s="135"/>
      <c r="X46" s="135"/>
      <c r="Y46" s="19"/>
      <c r="Z46" s="19"/>
      <c r="AA46" s="94"/>
      <c r="AB46" s="153"/>
      <c r="AC46" s="113"/>
      <c r="AD46" s="94"/>
      <c r="AE46" s="94"/>
      <c r="AF46" s="94"/>
      <c r="AG46" s="94"/>
      <c r="AH46" s="251"/>
      <c r="AI46" s="94"/>
      <c r="AJ46" s="94"/>
      <c r="AK46" s="94"/>
      <c r="AL46" s="94"/>
      <c r="AM46" s="94"/>
      <c r="AN46" s="94"/>
      <c r="AO46" s="94">
        <v>14.22</v>
      </c>
      <c r="AP46" s="94">
        <v>14.22</v>
      </c>
      <c r="AQ46" s="94">
        <v>16.08</v>
      </c>
      <c r="AR46" s="94">
        <v>10.35</v>
      </c>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0"/>
      <c r="CB46" s="10"/>
      <c r="CC46" s="10"/>
      <c r="CD46" s="10"/>
      <c r="CE46" s="10"/>
      <c r="CF46" s="10"/>
      <c r="CG46" s="10"/>
      <c r="CH46" s="10"/>
      <c r="CI46" s="10"/>
      <c r="CJ46" s="10"/>
      <c r="CK46" s="10"/>
      <c r="CL46" s="10"/>
    </row>
    <row r="47" spans="1:90" ht="14.25">
      <c r="A47" s="55" t="s">
        <v>301</v>
      </c>
      <c r="B47" s="315" t="s">
        <v>13</v>
      </c>
      <c r="C47" s="367"/>
      <c r="D47" s="94" t="s">
        <v>471</v>
      </c>
      <c r="E47" s="150">
        <f>(4.2*3)*1.19</f>
        <v>14.994000000000002</v>
      </c>
      <c r="F47" s="94">
        <v>14.1</v>
      </c>
      <c r="G47" s="113">
        <v>15.3153</v>
      </c>
      <c r="H47" s="94" t="s">
        <v>390</v>
      </c>
      <c r="I47" s="94">
        <v>17.67</v>
      </c>
      <c r="J47" s="258">
        <v>15.3</v>
      </c>
      <c r="K47" s="127">
        <v>13.89</v>
      </c>
      <c r="L47" s="127">
        <v>13.89</v>
      </c>
      <c r="M47" s="127">
        <v>13.17</v>
      </c>
      <c r="N47" s="127">
        <v>13.17</v>
      </c>
      <c r="O47" s="127">
        <v>17.67</v>
      </c>
      <c r="P47" s="94">
        <v>17.67</v>
      </c>
      <c r="Q47" s="127">
        <v>13.89</v>
      </c>
      <c r="R47" s="127">
        <v>15.3</v>
      </c>
      <c r="S47" s="127">
        <v>13.17</v>
      </c>
      <c r="T47" s="94">
        <v>11.4</v>
      </c>
      <c r="U47" s="124"/>
      <c r="V47" s="135">
        <v>14.2443</v>
      </c>
      <c r="W47" s="135">
        <v>18.69</v>
      </c>
      <c r="X47" s="135">
        <v>16.17</v>
      </c>
      <c r="Y47" s="19">
        <v>14.1</v>
      </c>
      <c r="Z47" s="19">
        <v>15.35</v>
      </c>
      <c r="AA47" s="94">
        <v>15.71</v>
      </c>
      <c r="AB47" s="152">
        <v>15.35</v>
      </c>
      <c r="AC47" s="94">
        <v>16.49</v>
      </c>
      <c r="AD47" s="94">
        <v>19.49</v>
      </c>
      <c r="AE47" s="94">
        <v>25.44</v>
      </c>
      <c r="AF47" s="94">
        <v>15.32</v>
      </c>
      <c r="AG47" s="94">
        <v>18.57</v>
      </c>
      <c r="AH47" s="94">
        <v>13.57</v>
      </c>
      <c r="AI47" s="94">
        <v>14.85</v>
      </c>
      <c r="AJ47" s="94">
        <v>14.85</v>
      </c>
      <c r="AK47" s="113">
        <v>13.2</v>
      </c>
      <c r="AL47" s="94">
        <v>14.64</v>
      </c>
      <c r="AM47" s="94">
        <v>14.82</v>
      </c>
      <c r="AN47" s="113">
        <v>15.9</v>
      </c>
      <c r="AO47" s="94">
        <v>14.22</v>
      </c>
      <c r="AP47" s="94">
        <v>14.22</v>
      </c>
      <c r="AQ47" s="94">
        <v>16.08</v>
      </c>
      <c r="AR47" s="94">
        <v>10.35</v>
      </c>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0"/>
      <c r="CB47" s="10"/>
      <c r="CC47" s="10"/>
      <c r="CD47" s="10"/>
      <c r="CE47" s="10"/>
      <c r="CF47" s="10"/>
      <c r="CG47" s="10"/>
      <c r="CH47" s="10"/>
      <c r="CI47" s="10"/>
      <c r="CJ47" s="10"/>
      <c r="CK47" s="10"/>
      <c r="CL47" s="10"/>
    </row>
    <row r="48" spans="1:90" ht="14.25">
      <c r="A48" s="55" t="s">
        <v>302</v>
      </c>
      <c r="B48" s="315" t="s">
        <v>16</v>
      </c>
      <c r="C48" s="367"/>
      <c r="D48" s="94" t="s">
        <v>471</v>
      </c>
      <c r="E48" s="150">
        <f>(4.2*3)*1.19</f>
        <v>14.994000000000002</v>
      </c>
      <c r="F48" s="94">
        <v>14.1</v>
      </c>
      <c r="G48" s="113">
        <v>15.3153</v>
      </c>
      <c r="H48" s="94" t="s">
        <v>390</v>
      </c>
      <c r="I48" s="94">
        <v>12.57</v>
      </c>
      <c r="J48" s="258">
        <v>13.8</v>
      </c>
      <c r="K48" s="127">
        <v>13.89</v>
      </c>
      <c r="L48" s="127">
        <v>13.89</v>
      </c>
      <c r="M48" s="127">
        <v>13.17</v>
      </c>
      <c r="N48" s="127">
        <v>13.17</v>
      </c>
      <c r="O48" s="127">
        <v>12.57</v>
      </c>
      <c r="P48" s="94">
        <v>12.57</v>
      </c>
      <c r="Q48" s="127">
        <v>13.89</v>
      </c>
      <c r="R48" s="127">
        <v>13.8</v>
      </c>
      <c r="S48" s="127">
        <v>13.17</v>
      </c>
      <c r="T48" s="94">
        <v>11.4</v>
      </c>
      <c r="U48" s="124"/>
      <c r="V48" s="135">
        <v>14.2443</v>
      </c>
      <c r="W48" s="135">
        <v>13.86</v>
      </c>
      <c r="X48" s="135">
        <v>13.77</v>
      </c>
      <c r="Y48" s="19">
        <v>14.1</v>
      </c>
      <c r="Z48" s="19">
        <v>14.99</v>
      </c>
      <c r="AA48" s="94">
        <v>15.35</v>
      </c>
      <c r="AB48" s="152">
        <v>15.35</v>
      </c>
      <c r="AC48" s="113">
        <v>16.49</v>
      </c>
      <c r="AD48" s="94">
        <v>19.49</v>
      </c>
      <c r="AE48" s="94">
        <v>25.44</v>
      </c>
      <c r="AF48" s="94">
        <v>15.32</v>
      </c>
      <c r="AG48" s="94">
        <v>18.57</v>
      </c>
      <c r="AH48" s="94">
        <v>13.57</v>
      </c>
      <c r="AI48" s="94">
        <v>14.85</v>
      </c>
      <c r="AJ48" s="94">
        <v>14.85</v>
      </c>
      <c r="AK48" s="113">
        <v>13.2</v>
      </c>
      <c r="AL48" s="94">
        <v>14.64</v>
      </c>
      <c r="AM48" s="94">
        <v>14.82</v>
      </c>
      <c r="AN48" s="113">
        <v>15.9</v>
      </c>
      <c r="AO48" s="94">
        <v>14.22</v>
      </c>
      <c r="AP48" s="94">
        <v>14.22</v>
      </c>
      <c r="AQ48" s="94">
        <v>16.08</v>
      </c>
      <c r="AR48" s="94">
        <v>10.35</v>
      </c>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0"/>
      <c r="CB48" s="10"/>
      <c r="CC48" s="10"/>
      <c r="CD48" s="10"/>
      <c r="CE48" s="10"/>
      <c r="CF48" s="10"/>
      <c r="CG48" s="10"/>
      <c r="CH48" s="10"/>
      <c r="CI48" s="10"/>
      <c r="CJ48" s="10"/>
      <c r="CK48" s="10"/>
      <c r="CL48" s="10"/>
    </row>
    <row r="49" spans="1:90" ht="15" thickBot="1">
      <c r="A49" s="16" t="s">
        <v>303</v>
      </c>
      <c r="B49" s="317" t="s">
        <v>20</v>
      </c>
      <c r="C49" s="369"/>
      <c r="D49" s="94" t="s">
        <v>471</v>
      </c>
      <c r="E49" s="150">
        <f>(4.2*3)*1.19</f>
        <v>14.994000000000002</v>
      </c>
      <c r="F49" s="54"/>
      <c r="G49" s="113">
        <v>15.3153</v>
      </c>
      <c r="H49" s="94" t="s">
        <v>390</v>
      </c>
      <c r="I49" s="94">
        <v>12.57</v>
      </c>
      <c r="J49" s="258">
        <v>13.8</v>
      </c>
      <c r="K49" s="127">
        <v>13.89</v>
      </c>
      <c r="L49" s="127">
        <v>13.89</v>
      </c>
      <c r="M49" s="127">
        <v>13.17</v>
      </c>
      <c r="N49" s="127">
        <v>13.17</v>
      </c>
      <c r="O49" s="127">
        <v>12.57</v>
      </c>
      <c r="P49" s="94">
        <v>12.57</v>
      </c>
      <c r="Q49" s="127">
        <v>13.89</v>
      </c>
      <c r="R49" s="127"/>
      <c r="S49" s="127">
        <v>13.17</v>
      </c>
      <c r="T49" s="54">
        <v>11.4</v>
      </c>
      <c r="U49" s="124"/>
      <c r="V49" s="135">
        <v>14.2443</v>
      </c>
      <c r="W49" s="135">
        <v>13.86</v>
      </c>
      <c r="X49" s="135">
        <v>13.77</v>
      </c>
      <c r="Y49" s="19">
        <v>14.1</v>
      </c>
      <c r="Z49" s="19">
        <v>14.99</v>
      </c>
      <c r="AA49" s="94">
        <v>15.35</v>
      </c>
      <c r="AB49" s="154">
        <v>15.35</v>
      </c>
      <c r="AC49" s="121">
        <v>16.49</v>
      </c>
      <c r="AD49" s="118">
        <v>19.49</v>
      </c>
      <c r="AE49" s="118">
        <v>25.44</v>
      </c>
      <c r="AF49" s="118">
        <v>15.32</v>
      </c>
      <c r="AG49" s="118">
        <v>18.57</v>
      </c>
      <c r="AH49" s="94">
        <v>13.57</v>
      </c>
      <c r="AI49" s="94">
        <v>14.85</v>
      </c>
      <c r="AJ49" s="94">
        <v>14.85</v>
      </c>
      <c r="AK49" s="113">
        <v>13.2</v>
      </c>
      <c r="AL49" s="54">
        <v>14.64</v>
      </c>
      <c r="AM49" s="54">
        <v>14.82</v>
      </c>
      <c r="AN49" s="141">
        <v>15.9</v>
      </c>
      <c r="AO49" s="54">
        <v>14.22</v>
      </c>
      <c r="AP49" s="54">
        <v>14.22</v>
      </c>
      <c r="AQ49" s="94">
        <v>16.08</v>
      </c>
      <c r="AR49" s="54">
        <v>10.35</v>
      </c>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0"/>
      <c r="CB49" s="10"/>
      <c r="CC49" s="10"/>
      <c r="CD49" s="10"/>
      <c r="CE49" s="10"/>
      <c r="CF49" s="10"/>
      <c r="CG49" s="10"/>
      <c r="CH49" s="10"/>
      <c r="CI49" s="10"/>
      <c r="CJ49" s="10"/>
      <c r="CK49" s="10"/>
      <c r="CL49" s="10"/>
    </row>
    <row r="50" spans="1:90" ht="14.25" customHeight="1">
      <c r="A50" s="57" t="s">
        <v>136</v>
      </c>
      <c r="B50" s="303" t="s">
        <v>325</v>
      </c>
      <c r="C50" s="427"/>
      <c r="D50" s="111"/>
      <c r="E50" s="111"/>
      <c r="F50" s="96"/>
      <c r="G50" s="111"/>
      <c r="H50" s="111"/>
      <c r="I50" s="111"/>
      <c r="J50" s="260"/>
      <c r="K50" s="260"/>
      <c r="L50" s="260"/>
      <c r="M50" s="260"/>
      <c r="N50" s="260"/>
      <c r="O50" s="260"/>
      <c r="P50" s="111"/>
      <c r="Q50" s="260"/>
      <c r="R50" s="260"/>
      <c r="S50" s="132"/>
      <c r="T50" s="132"/>
      <c r="U50" s="132"/>
      <c r="V50" s="137"/>
      <c r="W50" s="137"/>
      <c r="X50" s="137"/>
      <c r="Y50" s="111"/>
      <c r="Z50" s="111"/>
      <c r="AA50" s="52"/>
      <c r="AB50" s="132"/>
      <c r="AC50" s="131"/>
      <c r="AD50" s="119"/>
      <c r="AE50" s="119"/>
      <c r="AF50" s="119"/>
      <c r="AG50" s="119"/>
      <c r="AH50" s="52"/>
      <c r="AI50" s="52"/>
      <c r="AJ50" s="52"/>
      <c r="AK50" s="52"/>
      <c r="AL50" s="52"/>
      <c r="AM50" s="52"/>
      <c r="AN50" s="52"/>
      <c r="AO50" s="96"/>
      <c r="AP50" s="96"/>
      <c r="AQ50" s="241"/>
      <c r="AR50" s="94"/>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10"/>
      <c r="CB50" s="10"/>
      <c r="CC50" s="10"/>
      <c r="CD50" s="10"/>
      <c r="CE50" s="10"/>
      <c r="CF50" s="10"/>
      <c r="CG50" s="10"/>
      <c r="CH50" s="10"/>
      <c r="CI50" s="10"/>
      <c r="CJ50" s="10"/>
      <c r="CK50" s="10"/>
      <c r="CL50" s="10"/>
    </row>
    <row r="51" spans="1:90" ht="96.75" thickBot="1">
      <c r="A51" s="55" t="s">
        <v>304</v>
      </c>
      <c r="B51" s="315" t="s">
        <v>111</v>
      </c>
      <c r="C51" s="367"/>
      <c r="D51" s="19" t="s">
        <v>472</v>
      </c>
      <c r="E51" s="109"/>
      <c r="F51" s="53"/>
      <c r="G51" s="109"/>
      <c r="H51" s="109"/>
      <c r="I51" s="109"/>
      <c r="J51" s="261" t="s">
        <v>555</v>
      </c>
      <c r="K51" s="252" t="s">
        <v>550</v>
      </c>
      <c r="L51" s="252"/>
      <c r="M51" s="252" t="s">
        <v>550</v>
      </c>
      <c r="N51" s="252"/>
      <c r="O51" s="252"/>
      <c r="P51" s="109"/>
      <c r="Q51" s="252"/>
      <c r="R51" s="268" t="s">
        <v>555</v>
      </c>
      <c r="S51" s="55" t="s">
        <v>424</v>
      </c>
      <c r="T51" s="127" t="s">
        <v>428</v>
      </c>
      <c r="U51" s="127"/>
      <c r="V51" s="138"/>
      <c r="W51" s="138"/>
      <c r="X51" s="138"/>
      <c r="Y51" s="70" t="s">
        <v>449</v>
      </c>
      <c r="Z51" s="70" t="s">
        <v>449</v>
      </c>
      <c r="AA51" s="70" t="s">
        <v>449</v>
      </c>
      <c r="AB51" s="242"/>
      <c r="AC51" s="53"/>
      <c r="AD51" s="120"/>
      <c r="AE51" s="230" t="s">
        <v>576</v>
      </c>
      <c r="AF51" s="120"/>
      <c r="AG51" s="252" t="s">
        <v>536</v>
      </c>
      <c r="AH51" s="70" t="s">
        <v>536</v>
      </c>
      <c r="AI51" s="70" t="s">
        <v>435</v>
      </c>
      <c r="AJ51" s="19" t="s">
        <v>435</v>
      </c>
      <c r="AK51" s="19" t="s">
        <v>435</v>
      </c>
      <c r="AL51" s="53"/>
      <c r="AM51" s="53"/>
      <c r="AN51" s="53"/>
      <c r="AO51" s="70" t="s">
        <v>424</v>
      </c>
      <c r="AP51" s="70" t="s">
        <v>424</v>
      </c>
      <c r="AQ51" s="242"/>
      <c r="AR51" s="94"/>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0"/>
      <c r="CB51" s="10"/>
      <c r="CC51" s="10"/>
      <c r="CD51" s="10"/>
      <c r="CE51" s="10"/>
      <c r="CF51" s="10"/>
      <c r="CG51" s="10"/>
      <c r="CH51" s="10"/>
      <c r="CI51" s="10"/>
      <c r="CJ51" s="10"/>
      <c r="CK51" s="10"/>
      <c r="CL51" s="10"/>
    </row>
    <row r="52" spans="1:90" ht="93" customHeight="1" thickBot="1">
      <c r="A52" s="16" t="s">
        <v>305</v>
      </c>
      <c r="B52" s="317" t="s">
        <v>113</v>
      </c>
      <c r="C52" s="369"/>
      <c r="D52" s="19" t="s">
        <v>472</v>
      </c>
      <c r="E52" s="110"/>
      <c r="F52" s="21" t="s">
        <v>401</v>
      </c>
      <c r="G52" s="21" t="s">
        <v>410</v>
      </c>
      <c r="H52" s="110"/>
      <c r="I52" s="110"/>
      <c r="J52" s="244" t="s">
        <v>559</v>
      </c>
      <c r="K52" s="55" t="s">
        <v>550</v>
      </c>
      <c r="L52" s="55"/>
      <c r="M52" s="62" t="s">
        <v>550</v>
      </c>
      <c r="N52" s="55"/>
      <c r="O52" s="55"/>
      <c r="P52" s="110"/>
      <c r="Q52" s="55"/>
      <c r="R52" s="246" t="s">
        <v>559</v>
      </c>
      <c r="S52" s="16" t="s">
        <v>424</v>
      </c>
      <c r="T52" s="16" t="s">
        <v>428</v>
      </c>
      <c r="U52" s="16"/>
      <c r="V52" s="16" t="s">
        <v>442</v>
      </c>
      <c r="W52" s="16"/>
      <c r="X52" s="16"/>
      <c r="Y52" s="16" t="s">
        <v>450</v>
      </c>
      <c r="Z52" s="16" t="s">
        <v>435</v>
      </c>
      <c r="AA52" s="16" t="s">
        <v>435</v>
      </c>
      <c r="AB52" s="16"/>
      <c r="AC52" s="22"/>
      <c r="AD52" s="16"/>
      <c r="AE52" s="16"/>
      <c r="AF52" s="16"/>
      <c r="AG52" s="16" t="s">
        <v>537</v>
      </c>
      <c r="AH52" s="16" t="s">
        <v>537</v>
      </c>
      <c r="AI52" s="58" t="s">
        <v>460</v>
      </c>
      <c r="AJ52" s="58" t="s">
        <v>464</v>
      </c>
      <c r="AK52" s="58" t="s">
        <v>462</v>
      </c>
      <c r="AL52" s="58" t="s">
        <v>478</v>
      </c>
      <c r="AM52" s="16" t="s">
        <v>486</v>
      </c>
      <c r="AN52" s="16" t="s">
        <v>489</v>
      </c>
      <c r="AO52" s="16" t="s">
        <v>523</v>
      </c>
      <c r="AP52" s="16" t="s">
        <v>494</v>
      </c>
      <c r="AQ52" s="16"/>
      <c r="AR52" s="54"/>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0"/>
      <c r="CB52" s="10"/>
      <c r="CC52" s="10"/>
      <c r="CD52" s="10"/>
      <c r="CE52" s="10"/>
      <c r="CF52" s="10"/>
      <c r="CG52" s="10"/>
      <c r="CH52" s="10"/>
      <c r="CI52" s="10"/>
      <c r="CJ52" s="10"/>
      <c r="CK52" s="10"/>
      <c r="CL52" s="10"/>
    </row>
    <row r="53" spans="1:90" ht="12" customHeight="1">
      <c r="A53" s="57" t="s">
        <v>138</v>
      </c>
      <c r="B53" s="303" t="s">
        <v>155</v>
      </c>
      <c r="C53" s="427"/>
      <c r="D53" s="111"/>
      <c r="E53" s="111"/>
      <c r="F53" s="96"/>
      <c r="G53" s="130"/>
      <c r="H53" s="111"/>
      <c r="I53" s="111"/>
      <c r="J53" s="111"/>
      <c r="K53" s="111"/>
      <c r="L53" s="111"/>
      <c r="M53" s="111"/>
      <c r="N53" s="111"/>
      <c r="O53" s="111"/>
      <c r="P53" s="111"/>
      <c r="Q53" s="111"/>
      <c r="R53" s="111"/>
      <c r="S53" s="96"/>
      <c r="T53" s="96"/>
      <c r="U53" s="137"/>
      <c r="V53" s="137"/>
      <c r="W53" s="137"/>
      <c r="X53" s="137"/>
      <c r="Y53" s="111"/>
      <c r="Z53" s="111"/>
      <c r="AA53" s="52"/>
      <c r="AB53" s="132"/>
      <c r="AC53" s="96"/>
      <c r="AD53" s="96"/>
      <c r="AE53" s="96"/>
      <c r="AF53" s="96"/>
      <c r="AG53" s="96" t="s">
        <v>538</v>
      </c>
      <c r="AH53" s="96" t="s">
        <v>538</v>
      </c>
      <c r="AI53" s="52"/>
      <c r="AJ53" s="52"/>
      <c r="AK53" s="52"/>
      <c r="AL53" s="52"/>
      <c r="AM53" s="52"/>
      <c r="AN53" s="52"/>
      <c r="AO53" s="96"/>
      <c r="AP53" s="96"/>
      <c r="AQ53" s="96" t="s">
        <v>355</v>
      </c>
      <c r="AR53" s="117" t="s">
        <v>355</v>
      </c>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0"/>
      <c r="CB53" s="10"/>
      <c r="CC53" s="10"/>
      <c r="CD53" s="10"/>
      <c r="CE53" s="10"/>
      <c r="CF53" s="10"/>
      <c r="CG53" s="10"/>
      <c r="CH53" s="10"/>
      <c r="CI53" s="10"/>
      <c r="CJ53" s="10"/>
      <c r="CK53" s="10"/>
      <c r="CL53" s="10"/>
    </row>
    <row r="54" spans="1:90" ht="36.75" customHeight="1" thickBot="1">
      <c r="A54" s="58" t="s">
        <v>306</v>
      </c>
      <c r="B54" s="317" t="s">
        <v>117</v>
      </c>
      <c r="C54" s="369"/>
      <c r="D54" s="114" t="s">
        <v>473</v>
      </c>
      <c r="E54" s="114" t="s">
        <v>397</v>
      </c>
      <c r="F54" s="51" t="s">
        <v>408</v>
      </c>
      <c r="G54" s="9" t="s">
        <v>372</v>
      </c>
      <c r="H54" s="114" t="s">
        <v>372</v>
      </c>
      <c r="I54" s="114" t="s">
        <v>511</v>
      </c>
      <c r="J54" s="22" t="s">
        <v>560</v>
      </c>
      <c r="K54" s="22" t="s">
        <v>560</v>
      </c>
      <c r="L54" s="22" t="s">
        <v>560</v>
      </c>
      <c r="M54" s="22" t="s">
        <v>560</v>
      </c>
      <c r="N54" s="22" t="s">
        <v>560</v>
      </c>
      <c r="O54" s="22" t="s">
        <v>560</v>
      </c>
      <c r="P54" s="22" t="s">
        <v>560</v>
      </c>
      <c r="Q54" s="22" t="s">
        <v>560</v>
      </c>
      <c r="R54" s="22" t="s">
        <v>560</v>
      </c>
      <c r="S54" s="22" t="s">
        <v>422</v>
      </c>
      <c r="T54" s="21" t="s">
        <v>429</v>
      </c>
      <c r="U54" s="21" t="s">
        <v>429</v>
      </c>
      <c r="V54" s="238" t="s">
        <v>443</v>
      </c>
      <c r="W54" s="238" t="s">
        <v>443</v>
      </c>
      <c r="X54" s="240" t="s">
        <v>443</v>
      </c>
      <c r="Y54" s="139" t="s">
        <v>451</v>
      </c>
      <c r="Z54" s="139" t="s">
        <v>451</v>
      </c>
      <c r="AA54" s="139" t="s">
        <v>451</v>
      </c>
      <c r="AB54" s="264" t="s">
        <v>405</v>
      </c>
      <c r="AC54" s="239" t="s">
        <v>575</v>
      </c>
      <c r="AD54" s="239" t="s">
        <v>575</v>
      </c>
      <c r="AE54" s="239" t="s">
        <v>575</v>
      </c>
      <c r="AF54" s="239" t="s">
        <v>575</v>
      </c>
      <c r="AG54" s="155"/>
      <c r="AH54" s="51"/>
      <c r="AI54" s="139" t="s">
        <v>451</v>
      </c>
      <c r="AJ54" s="139" t="s">
        <v>451</v>
      </c>
      <c r="AK54" s="139" t="s">
        <v>451</v>
      </c>
      <c r="AL54" s="21" t="s">
        <v>395</v>
      </c>
      <c r="AM54" s="21" t="s">
        <v>395</v>
      </c>
      <c r="AN54" s="21" t="s">
        <v>395</v>
      </c>
      <c r="AO54" s="22" t="s">
        <v>493</v>
      </c>
      <c r="AP54" s="22" t="s">
        <v>493</v>
      </c>
      <c r="AQ54" s="51"/>
      <c r="AR54" s="51"/>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0"/>
      <c r="CB54" s="10"/>
      <c r="CC54" s="10"/>
      <c r="CD54" s="10"/>
      <c r="CE54" s="10"/>
      <c r="CF54" s="10"/>
      <c r="CG54" s="10"/>
      <c r="CH54" s="10"/>
      <c r="CI54" s="10"/>
      <c r="CJ54" s="10"/>
      <c r="CK54" s="10"/>
      <c r="CL54" s="10"/>
    </row>
    <row r="55" spans="1:90" ht="47.25" customHeight="1" thickBot="1">
      <c r="A55" s="58" t="s">
        <v>15</v>
      </c>
      <c r="B55" s="280" t="s">
        <v>119</v>
      </c>
      <c r="C55" s="424"/>
      <c r="D55" s="114" t="s">
        <v>473</v>
      </c>
      <c r="E55" s="114" t="s">
        <v>398</v>
      </c>
      <c r="F55" s="51" t="s">
        <v>403</v>
      </c>
      <c r="G55" s="8" t="s">
        <v>373</v>
      </c>
      <c r="H55" s="114" t="s">
        <v>373</v>
      </c>
      <c r="I55" s="114" t="s">
        <v>512</v>
      </c>
      <c r="J55" s="262" t="s">
        <v>561</v>
      </c>
      <c r="K55" s="262" t="s">
        <v>561</v>
      </c>
      <c r="L55" s="262" t="s">
        <v>561</v>
      </c>
      <c r="M55" s="262" t="s">
        <v>561</v>
      </c>
      <c r="N55" s="262" t="s">
        <v>561</v>
      </c>
      <c r="O55" s="262" t="s">
        <v>561</v>
      </c>
      <c r="P55" s="262" t="s">
        <v>561</v>
      </c>
      <c r="Q55" s="262" t="s">
        <v>561</v>
      </c>
      <c r="R55" s="262" t="s">
        <v>561</v>
      </c>
      <c r="S55" s="8" t="s">
        <v>423</v>
      </c>
      <c r="T55" s="8" t="s">
        <v>430</v>
      </c>
      <c r="U55" s="129" t="s">
        <v>430</v>
      </c>
      <c r="V55" s="238" t="s">
        <v>444</v>
      </c>
      <c r="W55" s="238" t="s">
        <v>444</v>
      </c>
      <c r="X55" s="238" t="s">
        <v>444</v>
      </c>
      <c r="Y55" s="235" t="s">
        <v>452</v>
      </c>
      <c r="Z55" s="235" t="s">
        <v>452</v>
      </c>
      <c r="AA55" s="235" t="s">
        <v>452</v>
      </c>
      <c r="AB55" s="35" t="s">
        <v>574</v>
      </c>
      <c r="AC55" s="89" t="s">
        <v>574</v>
      </c>
      <c r="AD55" s="9" t="s">
        <v>574</v>
      </c>
      <c r="AE55" s="8" t="s">
        <v>574</v>
      </c>
      <c r="AF55" s="91" t="s">
        <v>574</v>
      </c>
      <c r="AG55" s="128"/>
      <c r="AH55" s="51"/>
      <c r="AI55" s="237" t="s">
        <v>452</v>
      </c>
      <c r="AJ55" s="237" t="s">
        <v>452</v>
      </c>
      <c r="AK55" s="237" t="s">
        <v>452</v>
      </c>
      <c r="AL55" s="129" t="s">
        <v>479</v>
      </c>
      <c r="AM55" s="129" t="s">
        <v>479</v>
      </c>
      <c r="AN55" s="129" t="s">
        <v>479</v>
      </c>
      <c r="AO55" s="8" t="s">
        <v>493</v>
      </c>
      <c r="AP55" s="8" t="s">
        <v>493</v>
      </c>
      <c r="AQ55" s="51"/>
      <c r="AR55" s="51"/>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0"/>
      <c r="CB55" s="10"/>
      <c r="CC55" s="10"/>
      <c r="CD55" s="10"/>
      <c r="CE55" s="10"/>
      <c r="CF55" s="10"/>
      <c r="CG55" s="10"/>
      <c r="CH55" s="10"/>
      <c r="CI55" s="10"/>
      <c r="CJ55" s="10"/>
      <c r="CK55" s="10"/>
      <c r="CL55" s="10"/>
    </row>
    <row r="56" spans="1:90" ht="37.5" customHeight="1" thickBot="1">
      <c r="A56" s="58" t="s">
        <v>17</v>
      </c>
      <c r="B56" s="280" t="s">
        <v>123</v>
      </c>
      <c r="C56" s="424"/>
      <c r="D56" s="114" t="s">
        <v>473</v>
      </c>
      <c r="E56" s="8" t="s">
        <v>399</v>
      </c>
      <c r="F56" s="51"/>
      <c r="G56" s="114" t="s">
        <v>370</v>
      </c>
      <c r="H56" s="114"/>
      <c r="I56" s="114"/>
      <c r="J56" s="262" t="s">
        <v>558</v>
      </c>
      <c r="K56" s="262" t="s">
        <v>580</v>
      </c>
      <c r="L56" s="262" t="s">
        <v>558</v>
      </c>
      <c r="M56" s="262" t="s">
        <v>558</v>
      </c>
      <c r="N56" s="262" t="s">
        <v>558</v>
      </c>
      <c r="O56" s="262" t="s">
        <v>558</v>
      </c>
      <c r="P56" s="262" t="s">
        <v>558</v>
      </c>
      <c r="Q56" s="262" t="s">
        <v>558</v>
      </c>
      <c r="R56" s="262" t="s">
        <v>558</v>
      </c>
      <c r="S56" s="114" t="s">
        <v>420</v>
      </c>
      <c r="T56" s="114" t="s">
        <v>431</v>
      </c>
      <c r="U56" s="114" t="s">
        <v>438</v>
      </c>
      <c r="V56" s="238" t="s">
        <v>435</v>
      </c>
      <c r="W56" s="238" t="s">
        <v>435</v>
      </c>
      <c r="X56" s="238" t="s">
        <v>500</v>
      </c>
      <c r="Y56" s="139" t="s">
        <v>453</v>
      </c>
      <c r="Z56" s="139" t="s">
        <v>453</v>
      </c>
      <c r="AA56" s="139" t="s">
        <v>453</v>
      </c>
      <c r="AB56" s="265"/>
      <c r="AC56" s="128"/>
      <c r="AD56" s="8"/>
      <c r="AE56" s="129"/>
      <c r="AF56" s="129"/>
      <c r="AG56" s="129"/>
      <c r="AH56" s="50"/>
      <c r="AI56" s="236" t="s">
        <v>453</v>
      </c>
      <c r="AJ56" s="236" t="s">
        <v>453</v>
      </c>
      <c r="AK56" s="236" t="s">
        <v>453</v>
      </c>
      <c r="AL56" s="114" t="s">
        <v>481</v>
      </c>
      <c r="AM56" s="114" t="s">
        <v>481</v>
      </c>
      <c r="AN56" s="114" t="s">
        <v>481</v>
      </c>
      <c r="AO56" s="9" t="s">
        <v>493</v>
      </c>
      <c r="AP56" s="9" t="s">
        <v>493</v>
      </c>
      <c r="AQ56" s="50"/>
      <c r="AR56" s="50"/>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10"/>
      <c r="CB56" s="10"/>
      <c r="CC56" s="10"/>
      <c r="CD56" s="10"/>
      <c r="CE56" s="10"/>
      <c r="CF56" s="10"/>
      <c r="CG56" s="10"/>
      <c r="CH56" s="10"/>
      <c r="CI56" s="10"/>
      <c r="CJ56" s="10"/>
      <c r="CK56" s="10"/>
      <c r="CL56" s="10"/>
    </row>
    <row r="57" spans="1:46" s="10" customFormat="1" ht="14.25">
      <c r="A57" s="425"/>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426"/>
    </row>
    <row r="58" s="10" customFormat="1" ht="13.5" customHeight="1">
      <c r="A58" s="24" t="s">
        <v>323</v>
      </c>
    </row>
    <row r="59" spans="1:50" ht="27" customHeight="1">
      <c r="A59" s="395" t="s">
        <v>328</v>
      </c>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82"/>
      <c r="AV59" s="82"/>
      <c r="AW59" s="84"/>
      <c r="AX59" s="84"/>
    </row>
  </sheetData>
  <mergeCells count="63">
    <mergeCell ref="A4:AT4"/>
    <mergeCell ref="A6:C6"/>
    <mergeCell ref="Y6:AA6"/>
    <mergeCell ref="AI6:AK6"/>
    <mergeCell ref="AL6:AN6"/>
    <mergeCell ref="AO6:AP6"/>
    <mergeCell ref="AQ6:AR6"/>
    <mergeCell ref="AG6:AH6"/>
    <mergeCell ref="AB6:AF6"/>
    <mergeCell ref="A9:C9"/>
    <mergeCell ref="A10:C10"/>
    <mergeCell ref="B11:C11"/>
    <mergeCell ref="W6:X6"/>
    <mergeCell ref="A7:C7"/>
    <mergeCell ref="A8:C8"/>
    <mergeCell ref="H6:R6"/>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6:C56"/>
    <mergeCell ref="A59:AT59"/>
    <mergeCell ref="A57:AT57"/>
    <mergeCell ref="B52:C52"/>
    <mergeCell ref="B53:C53"/>
    <mergeCell ref="B54:C54"/>
    <mergeCell ref="B55:C55"/>
  </mergeCells>
  <hyperlinks>
    <hyperlink ref="Y52" r:id="rId1" display="http://skyfon.skynet.cz/index.php?l=cz&amp;p=3&amp;r=1"/>
  </hyperlinks>
  <printOptions/>
  <pageMargins left="0.75" right="0.75" top="1.1" bottom="1.17" header="0.4921259845" footer="0.492125984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Prokopová Radka, Ing.</dc:creator>
  <cp:keywords/>
  <dc:description/>
  <cp:lastModifiedBy>Prokopová Radka, Ing.</cp:lastModifiedBy>
  <cp:lastPrinted>2006-07-13T12:38:31Z</cp:lastPrinted>
  <dcterms:created xsi:type="dcterms:W3CDTF">2006-02-09T13:44:37Z</dcterms:created>
  <dcterms:modified xsi:type="dcterms:W3CDTF">2007-03-27T06:43:57Z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